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7. 15 ส.ค. 66\"/>
    </mc:Choice>
  </mc:AlternateContent>
  <xr:revisionPtr revIDLastSave="0" documentId="13_ncr:1_{CB931189-802D-45C0-A9B1-B09DE828D53A}" xr6:coauthVersionLast="37" xr6:coauthVersionMax="37" xr10:uidLastSave="{00000000-0000-0000-0000-000000000000}"/>
  <bookViews>
    <workbookView xWindow="0" yWindow="0" windowWidth="24000" windowHeight="8880" tabRatio="916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ขอนแก่น!$A$1:$P$1828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K826" i="21" s="1"/>
  <c r="J825" i="21"/>
  <c r="I825" i="21"/>
  <c r="J824" i="21"/>
  <c r="I824" i="21"/>
  <c r="J823" i="21"/>
  <c r="I823" i="21"/>
  <c r="K823" i="21" s="1"/>
  <c r="J822" i="21"/>
  <c r="I822" i="21"/>
  <c r="J821" i="21"/>
  <c r="I821" i="21"/>
  <c r="H820" i="21"/>
  <c r="P817" i="21"/>
  <c r="O817" i="21"/>
  <c r="P816" i="21"/>
  <c r="O816" i="21"/>
  <c r="P815" i="21"/>
  <c r="O815" i="21"/>
  <c r="N815" i="21"/>
  <c r="M815" i="21"/>
  <c r="L815" i="21"/>
  <c r="P810" i="21"/>
  <c r="O810" i="21"/>
  <c r="N810" i="21"/>
  <c r="N807" i="21" s="1"/>
  <c r="N805" i="21" s="1"/>
  <c r="P809" i="21"/>
  <c r="O809" i="21"/>
  <c r="O808" i="21"/>
  <c r="N808" i="21"/>
  <c r="M808" i="21"/>
  <c r="P808" i="21" s="1"/>
  <c r="L808" i="21"/>
  <c r="M807" i="21"/>
  <c r="P807" i="21" s="1"/>
  <c r="L807" i="21"/>
  <c r="O807" i="21" s="1"/>
  <c r="N806" i="21"/>
  <c r="M806" i="21"/>
  <c r="P806" i="21" s="1"/>
  <c r="L806" i="2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N796" i="21"/>
  <c r="M796" i="21"/>
  <c r="P796" i="21" s="1"/>
  <c r="L796" i="21"/>
  <c r="O796" i="21" s="1"/>
  <c r="N794" i="21"/>
  <c r="N791" i="21" s="1"/>
  <c r="L791" i="21"/>
  <c r="P790" i="21"/>
  <c r="O790" i="21"/>
  <c r="P787" i="21"/>
  <c r="N787" i="21"/>
  <c r="M787" i="21"/>
  <c r="L787" i="21"/>
  <c r="O787" i="21" s="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N772" i="21" s="1"/>
  <c r="N770" i="21" s="1"/>
  <c r="P774" i="21"/>
  <c r="O774" i="21"/>
  <c r="O773" i="21"/>
  <c r="N773" i="21"/>
  <c r="M773" i="21"/>
  <c r="P773" i="21" s="1"/>
  <c r="L773" i="21"/>
  <c r="M772" i="21"/>
  <c r="P772" i="21" s="1"/>
  <c r="L772" i="21"/>
  <c r="O772" i="21" s="1"/>
  <c r="N771" i="21"/>
  <c r="M771" i="21"/>
  <c r="P771" i="21" s="1"/>
  <c r="L771" i="21"/>
  <c r="K769" i="21"/>
  <c r="J769" i="21"/>
  <c r="P766" i="21"/>
  <c r="O766" i="21"/>
  <c r="P765" i="21"/>
  <c r="O765" i="21"/>
  <c r="P764" i="21"/>
  <c r="O764" i="21"/>
  <c r="N764" i="21"/>
  <c r="M764" i="21"/>
  <c r="L764" i="21"/>
  <c r="P759" i="21"/>
  <c r="O759" i="21"/>
  <c r="N759" i="21"/>
  <c r="N756" i="21" s="1"/>
  <c r="N754" i="21" s="1"/>
  <c r="P758" i="21"/>
  <c r="O758" i="21"/>
  <c r="O757" i="21"/>
  <c r="N757" i="21"/>
  <c r="M757" i="21"/>
  <c r="P757" i="21" s="1"/>
  <c r="L757" i="21"/>
  <c r="M756" i="21"/>
  <c r="P756" i="21" s="1"/>
  <c r="L756" i="21"/>
  <c r="O756" i="21" s="1"/>
  <c r="N755" i="21"/>
  <c r="M755" i="21"/>
  <c r="P755" i="21" s="1"/>
  <c r="L755" i="21"/>
  <c r="K753" i="21"/>
  <c r="J753" i="21"/>
  <c r="P749" i="21"/>
  <c r="O749" i="21"/>
  <c r="P748" i="21"/>
  <c r="O748" i="21"/>
  <c r="P747" i="21"/>
  <c r="O747" i="21"/>
  <c r="N747" i="21"/>
  <c r="M747" i="21"/>
  <c r="L747" i="21"/>
  <c r="P742" i="21"/>
  <c r="O742" i="21"/>
  <c r="N742" i="21"/>
  <c r="N739" i="21" s="1"/>
  <c r="N737" i="21" s="1"/>
  <c r="P741" i="21"/>
  <c r="O741" i="21"/>
  <c r="O740" i="21"/>
  <c r="N740" i="21"/>
  <c r="M740" i="21"/>
  <c r="P740" i="21" s="1"/>
  <c r="L740" i="21"/>
  <c r="M739" i="21"/>
  <c r="P739" i="21" s="1"/>
  <c r="L739" i="21"/>
  <c r="O739" i="21" s="1"/>
  <c r="N738" i="21"/>
  <c r="M738" i="21"/>
  <c r="P738" i="21" s="1"/>
  <c r="L738" i="2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P695" i="21"/>
  <c r="O695" i="21"/>
  <c r="N695" i="21"/>
  <c r="M695" i="21"/>
  <c r="L695" i="21"/>
  <c r="N690" i="21"/>
  <c r="N687" i="21" s="1"/>
  <c r="N685" i="21" s="1"/>
  <c r="L690" i="21"/>
  <c r="O690" i="21" s="1"/>
  <c r="N688" i="21"/>
  <c r="N686" i="21"/>
  <c r="M686" i="21"/>
  <c r="P686" i="21" s="1"/>
  <c r="L686" i="21"/>
  <c r="J679" i="21"/>
  <c r="J678" i="21" s="1"/>
  <c r="I678" i="21"/>
  <c r="K678" i="21" s="1"/>
  <c r="J675" i="21"/>
  <c r="J669" i="21" s="1"/>
  <c r="I671" i="21"/>
  <c r="K671" i="21" s="1"/>
  <c r="I670" i="21"/>
  <c r="K670" i="21" s="1"/>
  <c r="I669" i="21"/>
  <c r="K675" i="21" s="1"/>
  <c r="P667" i="21"/>
  <c r="O667" i="21"/>
  <c r="P666" i="21"/>
  <c r="O666" i="21"/>
  <c r="N665" i="21"/>
  <c r="M665" i="21"/>
  <c r="P665" i="21" s="1"/>
  <c r="L665" i="21"/>
  <c r="O665" i="21" s="1"/>
  <c r="N660" i="21"/>
  <c r="L660" i="21"/>
  <c r="O660" i="21" s="1"/>
  <c r="P659" i="21"/>
  <c r="O659" i="21"/>
  <c r="N658" i="21"/>
  <c r="N657" i="21"/>
  <c r="P656" i="21"/>
  <c r="O656" i="21"/>
  <c r="N656" i="21"/>
  <c r="M656" i="21"/>
  <c r="L656" i="21"/>
  <c r="N655" i="2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P640" i="21"/>
  <c r="O640" i="21"/>
  <c r="P639" i="21"/>
  <c r="N639" i="21"/>
  <c r="M639" i="21"/>
  <c r="L639" i="21"/>
  <c r="O639" i="21" s="1"/>
  <c r="N638" i="21"/>
  <c r="N634" i="21"/>
  <c r="N632" i="21" s="1"/>
  <c r="L634" i="21"/>
  <c r="O634" i="21" s="1"/>
  <c r="P633" i="21"/>
  <c r="O633" i="21"/>
  <c r="N631" i="21"/>
  <c r="O630" i="21"/>
  <c r="N630" i="21"/>
  <c r="N629" i="21" s="1"/>
  <c r="M630" i="21"/>
  <c r="P630" i="21" s="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3" i="21" s="1"/>
  <c r="J592" i="21" s="1"/>
  <c r="J596" i="21"/>
  <c r="J594" i="21" s="1"/>
  <c r="J595" i="21"/>
  <c r="I594" i="21"/>
  <c r="I593" i="21"/>
  <c r="I592" i="21" s="1"/>
  <c r="K592" i="21" s="1"/>
  <c r="J583" i="21"/>
  <c r="J582" i="21"/>
  <c r="J577" i="21"/>
  <c r="I577" i="21"/>
  <c r="J576" i="21"/>
  <c r="I576" i="21"/>
  <c r="I559" i="21" s="1"/>
  <c r="J569" i="21"/>
  <c r="I569" i="21"/>
  <c r="J568" i="21"/>
  <c r="I568" i="21"/>
  <c r="J561" i="21"/>
  <c r="I561" i="21"/>
  <c r="J560" i="21"/>
  <c r="I560" i="21"/>
  <c r="K560" i="21" s="1"/>
  <c r="J559" i="21"/>
  <c r="J543" i="21" s="1"/>
  <c r="P557" i="21"/>
  <c r="L557" i="21"/>
  <c r="L555" i="21" s="1"/>
  <c r="O555" i="21" s="1"/>
  <c r="P556" i="21"/>
  <c r="O556" i="21"/>
  <c r="N555" i="21"/>
  <c r="N545" i="21" s="1"/>
  <c r="M555" i="21"/>
  <c r="P555" i="21" s="1"/>
  <c r="N553" i="21"/>
  <c r="N549" i="21"/>
  <c r="L549" i="21"/>
  <c r="L547" i="21" s="1"/>
  <c r="P548" i="21"/>
  <c r="O548" i="21"/>
  <c r="N546" i="21"/>
  <c r="O545" i="21"/>
  <c r="M545" i="21"/>
  <c r="L545" i="21"/>
  <c r="N544" i="21"/>
  <c r="I542" i="21"/>
  <c r="K542" i="21" s="1"/>
  <c r="I541" i="21"/>
  <c r="K541" i="21" s="1"/>
  <c r="I540" i="21"/>
  <c r="K540" i="21" s="1"/>
  <c r="I539" i="21"/>
  <c r="K539" i="21" s="1"/>
  <c r="I538" i="21"/>
  <c r="I537" i="21"/>
  <c r="P535" i="21"/>
  <c r="L535" i="21"/>
  <c r="L533" i="21" s="1"/>
  <c r="O533" i="21" s="1"/>
  <c r="P534" i="21"/>
  <c r="O534" i="21"/>
  <c r="P533" i="21"/>
  <c r="N533" i="21"/>
  <c r="M533" i="21"/>
  <c r="P528" i="21"/>
  <c r="N528" i="21"/>
  <c r="L528" i="21"/>
  <c r="L526" i="21" s="1"/>
  <c r="O526" i="21" s="1"/>
  <c r="P527" i="21"/>
  <c r="O527" i="21"/>
  <c r="P526" i="21"/>
  <c r="N526" i="21"/>
  <c r="M526" i="21"/>
  <c r="N525" i="21"/>
  <c r="M525" i="21"/>
  <c r="P525" i="21" s="1"/>
  <c r="N524" i="21"/>
  <c r="N523" i="21" s="1"/>
  <c r="M524" i="21"/>
  <c r="P524" i="21" s="1"/>
  <c r="L524" i="21"/>
  <c r="O524" i="21" s="1"/>
  <c r="P523" i="21"/>
  <c r="M523" i="21"/>
  <c r="K517" i="21"/>
  <c r="J517" i="21"/>
  <c r="K516" i="21"/>
  <c r="P514" i="21"/>
  <c r="O514" i="21"/>
  <c r="P513" i="21"/>
  <c r="O513" i="21"/>
  <c r="O512" i="21"/>
  <c r="N512" i="21"/>
  <c r="M512" i="21"/>
  <c r="P512" i="21" s="1"/>
  <c r="L512" i="21"/>
  <c r="P507" i="21"/>
  <c r="O507" i="21"/>
  <c r="N507" i="21"/>
  <c r="N504" i="21" s="1"/>
  <c r="P506" i="21"/>
  <c r="O506" i="21"/>
  <c r="N505" i="21"/>
  <c r="M505" i="21"/>
  <c r="P505" i="21" s="1"/>
  <c r="L505" i="21"/>
  <c r="O505" i="21" s="1"/>
  <c r="P504" i="21"/>
  <c r="M504" i="21"/>
  <c r="M502" i="21" s="1"/>
  <c r="L504" i="21"/>
  <c r="O504" i="21" s="1"/>
  <c r="P503" i="21"/>
  <c r="N503" i="21"/>
  <c r="M503" i="21"/>
  <c r="L503" i="21"/>
  <c r="P502" i="21"/>
  <c r="N502" i="2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N476" i="21"/>
  <c r="N472" i="21"/>
  <c r="N470" i="21" s="1"/>
  <c r="L472" i="21"/>
  <c r="P471" i="21"/>
  <c r="O471" i="21"/>
  <c r="N469" i="21"/>
  <c r="O468" i="21"/>
  <c r="N468" i="21"/>
  <c r="M468" i="21"/>
  <c r="P468" i="21" s="1"/>
  <c r="L468" i="21"/>
  <c r="J466" i="21"/>
  <c r="I466" i="21"/>
  <c r="J465" i="21"/>
  <c r="I465" i="21"/>
  <c r="K465" i="21" s="1"/>
  <c r="I464" i="21"/>
  <c r="K464" i="21" s="1"/>
  <c r="I463" i="21"/>
  <c r="K463" i="21" s="1"/>
  <c r="I462" i="21"/>
  <c r="K462" i="21" s="1"/>
  <c r="I460" i="21"/>
  <c r="K458" i="21"/>
  <c r="P456" i="21"/>
  <c r="L456" i="21"/>
  <c r="O456" i="21" s="1"/>
  <c r="P455" i="21"/>
  <c r="O455" i="21"/>
  <c r="N454" i="21"/>
  <c r="M454" i="21"/>
  <c r="P454" i="21" s="1"/>
  <c r="N453" i="21"/>
  <c r="N449" i="21" s="1"/>
  <c r="N447" i="21" s="1"/>
  <c r="L449" i="21"/>
  <c r="M449" i="21" s="1"/>
  <c r="P448" i="21"/>
  <c r="O448" i="21"/>
  <c r="N446" i="21"/>
  <c r="N444" i="21" s="1"/>
  <c r="P445" i="21"/>
  <c r="N445" i="21"/>
  <c r="M445" i="21"/>
  <c r="L445" i="21"/>
  <c r="O445" i="21" s="1"/>
  <c r="J443" i="21"/>
  <c r="J442" i="21"/>
  <c r="I441" i="21"/>
  <c r="K441" i="21" s="1"/>
  <c r="I440" i="21"/>
  <c r="I439" i="21"/>
  <c r="K439" i="21" s="1"/>
  <c r="I438" i="21"/>
  <c r="K438" i="21" s="1"/>
  <c r="I437" i="21"/>
  <c r="K437" i="21" s="1"/>
  <c r="I435" i="21"/>
  <c r="I433" i="21" s="1"/>
  <c r="J434" i="21"/>
  <c r="P431" i="21"/>
  <c r="L431" i="21"/>
  <c r="P430" i="21"/>
  <c r="O430" i="21"/>
  <c r="N429" i="21"/>
  <c r="M429" i="21"/>
  <c r="P429" i="21" s="1"/>
  <c r="N428" i="21"/>
  <c r="N425" i="21"/>
  <c r="N424" i="21" s="1"/>
  <c r="L424" i="21"/>
  <c r="L422" i="21" s="1"/>
  <c r="P423" i="21"/>
  <c r="O423" i="21"/>
  <c r="N420" i="21"/>
  <c r="M420" i="21"/>
  <c r="L420" i="21"/>
  <c r="O420" i="21" s="1"/>
  <c r="J418" i="21"/>
  <c r="K413" i="21"/>
  <c r="K412" i="21"/>
  <c r="N410" i="21"/>
  <c r="N408" i="21" s="1"/>
  <c r="M410" i="21"/>
  <c r="P410" i="21" s="1"/>
  <c r="L410" i="21"/>
  <c r="O410" i="21" s="1"/>
  <c r="P409" i="21"/>
  <c r="O409" i="21"/>
  <c r="N407" i="21"/>
  <c r="N405" i="21" s="1"/>
  <c r="M407" i="21"/>
  <c r="L407" i="21"/>
  <c r="O407" i="21" s="1"/>
  <c r="P406" i="21"/>
  <c r="O406" i="21"/>
  <c r="P403" i="21"/>
  <c r="O403" i="21"/>
  <c r="N403" i="21"/>
  <c r="M403" i="21"/>
  <c r="L403" i="21"/>
  <c r="J401" i="21"/>
  <c r="I401" i="21"/>
  <c r="K401" i="21" s="1"/>
  <c r="K400" i="21"/>
  <c r="K399" i="21"/>
  <c r="N397" i="21"/>
  <c r="N395" i="21" s="1"/>
  <c r="M397" i="21"/>
  <c r="M395" i="21" s="1"/>
  <c r="P395" i="21" s="1"/>
  <c r="L397" i="21"/>
  <c r="O397" i="21" s="1"/>
  <c r="P396" i="21"/>
  <c r="O396" i="21"/>
  <c r="N394" i="21"/>
  <c r="M394" i="21"/>
  <c r="L394" i="21"/>
  <c r="O394" i="21" s="1"/>
  <c r="P393" i="21"/>
  <c r="O393" i="21"/>
  <c r="P390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M351" i="21" s="1"/>
  <c r="L353" i="21"/>
  <c r="L351" i="21" s="1"/>
  <c r="P352" i="21"/>
  <c r="O352" i="21"/>
  <c r="N350" i="21"/>
  <c r="N348" i="21" s="1"/>
  <c r="M350" i="21"/>
  <c r="L350" i="2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O336" i="21" s="1"/>
  <c r="P335" i="21"/>
  <c r="O335" i="21"/>
  <c r="N333" i="21"/>
  <c r="N331" i="21" s="1"/>
  <c r="M333" i="21"/>
  <c r="M331" i="21" s="1"/>
  <c r="L333" i="21"/>
  <c r="L331" i="21" s="1"/>
  <c r="P332" i="21"/>
  <c r="O332" i="21"/>
  <c r="P329" i="21"/>
  <c r="O329" i="21"/>
  <c r="N329" i="21"/>
  <c r="M329" i="21"/>
  <c r="L329" i="21"/>
  <c r="I327" i="21"/>
  <c r="I325" i="21"/>
  <c r="K325" i="21" s="1"/>
  <c r="N323" i="21"/>
  <c r="N321" i="21" s="1"/>
  <c r="M323" i="21"/>
  <c r="P323" i="21" s="1"/>
  <c r="L323" i="21"/>
  <c r="P322" i="21"/>
  <c r="O322" i="21"/>
  <c r="N320" i="21"/>
  <c r="M320" i="21"/>
  <c r="P320" i="21" s="1"/>
  <c r="L320" i="21"/>
  <c r="L318" i="21" s="1"/>
  <c r="O318" i="21" s="1"/>
  <c r="P319" i="21"/>
  <c r="O319" i="21"/>
  <c r="P316" i="21"/>
  <c r="O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I297" i="21" s="1"/>
  <c r="K297" i="21" s="1"/>
  <c r="N306" i="21"/>
  <c r="N304" i="21" s="1"/>
  <c r="M306" i="21"/>
  <c r="P306" i="21" s="1"/>
  <c r="L306" i="21"/>
  <c r="P305" i="21"/>
  <c r="O305" i="21"/>
  <c r="N303" i="21"/>
  <c r="M303" i="21"/>
  <c r="M301" i="21" s="1"/>
  <c r="L303" i="21"/>
  <c r="L301" i="21" s="1"/>
  <c r="P302" i="21"/>
  <c r="O302" i="21"/>
  <c r="N299" i="21"/>
  <c r="M299" i="21"/>
  <c r="L299" i="21"/>
  <c r="O299" i="21" s="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I276" i="21" s="1"/>
  <c r="K276" i="21" s="1"/>
  <c r="N285" i="21"/>
  <c r="N283" i="21" s="1"/>
  <c r="M285" i="21"/>
  <c r="P285" i="21" s="1"/>
  <c r="L285" i="21"/>
  <c r="L283" i="21" s="1"/>
  <c r="O283" i="21" s="1"/>
  <c r="P284" i="21"/>
  <c r="O284" i="21"/>
  <c r="N282" i="21"/>
  <c r="M282" i="21"/>
  <c r="M280" i="21" s="1"/>
  <c r="L282" i="21"/>
  <c r="P281" i="21"/>
  <c r="O281" i="21"/>
  <c r="N278" i="21"/>
  <c r="M278" i="21"/>
  <c r="P278" i="21" s="1"/>
  <c r="L278" i="21"/>
  <c r="J276" i="21"/>
  <c r="I271" i="21"/>
  <c r="I260" i="21" s="1"/>
  <c r="K260" i="21" s="1"/>
  <c r="N269" i="21"/>
  <c r="N267" i="21" s="1"/>
  <c r="M269" i="21"/>
  <c r="P269" i="21" s="1"/>
  <c r="L269" i="21"/>
  <c r="O269" i="21" s="1"/>
  <c r="P268" i="21"/>
  <c r="O268" i="21"/>
  <c r="N266" i="21"/>
  <c r="N264" i="21" s="1"/>
  <c r="M266" i="21"/>
  <c r="L266" i="21"/>
  <c r="L264" i="21" s="1"/>
  <c r="P265" i="21"/>
  <c r="O265" i="21"/>
  <c r="N262" i="21"/>
  <c r="M262" i="21"/>
  <c r="L262" i="21"/>
  <c r="O262" i="21" s="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J248" i="21"/>
  <c r="K247" i="21"/>
  <c r="K246" i="21"/>
  <c r="I244" i="21"/>
  <c r="I237" i="21" s="1"/>
  <c r="L242" i="21"/>
  <c r="L241" i="21"/>
  <c r="L240" i="21"/>
  <c r="L239" i="21"/>
  <c r="P238" i="21"/>
  <c r="N238" i="21"/>
  <c r="J237" i="21"/>
  <c r="J226" i="21" s="1"/>
  <c r="J180" i="21" s="1"/>
  <c r="J236" i="21"/>
  <c r="I236" i="21"/>
  <c r="K236" i="21" s="1"/>
  <c r="J235" i="21"/>
  <c r="I235" i="21"/>
  <c r="K235" i="21" s="1"/>
  <c r="J233" i="21"/>
  <c r="N231" i="21"/>
  <c r="N230" i="21"/>
  <c r="N229" i="21"/>
  <c r="N228" i="21"/>
  <c r="N227" i="2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I190" i="21" s="1"/>
  <c r="P191" i="21"/>
  <c r="L191" i="21"/>
  <c r="O191" i="21" s="1"/>
  <c r="J190" i="21"/>
  <c r="N189" i="21"/>
  <c r="N187" i="21" s="1"/>
  <c r="M189" i="21"/>
  <c r="M187" i="21" s="1"/>
  <c r="P187" i="21" s="1"/>
  <c r="L189" i="21"/>
  <c r="L187" i="21" s="1"/>
  <c r="O187" i="21" s="1"/>
  <c r="P188" i="21"/>
  <c r="O188" i="21"/>
  <c r="N186" i="21"/>
  <c r="M186" i="21"/>
  <c r="M184" i="21" s="1"/>
  <c r="L186" i="21"/>
  <c r="P185" i="21"/>
  <c r="O185" i="21"/>
  <c r="P182" i="21"/>
  <c r="O182" i="21"/>
  <c r="N182" i="21"/>
  <c r="M182" i="21"/>
  <c r="L182" i="21"/>
  <c r="J177" i="21"/>
  <c r="I176" i="21"/>
  <c r="K176" i="21" s="1"/>
  <c r="J174" i="21"/>
  <c r="N173" i="21"/>
  <c r="N171" i="21" s="1"/>
  <c r="M173" i="21"/>
  <c r="P173" i="21" s="1"/>
  <c r="L173" i="21"/>
  <c r="L171" i="21" s="1"/>
  <c r="O171" i="21" s="1"/>
  <c r="P172" i="21"/>
  <c r="O172" i="21"/>
  <c r="N170" i="21"/>
  <c r="M170" i="21"/>
  <c r="M168" i="21" s="1"/>
  <c r="L170" i="21"/>
  <c r="L168" i="21" s="1"/>
  <c r="P169" i="21"/>
  <c r="O169" i="21"/>
  <c r="P166" i="21"/>
  <c r="O166" i="21"/>
  <c r="N166" i="21"/>
  <c r="M166" i="21"/>
  <c r="L166" i="21"/>
  <c r="J164" i="21"/>
  <c r="I159" i="21"/>
  <c r="I148" i="21" s="1"/>
  <c r="K148" i="21" s="1"/>
  <c r="N157" i="21"/>
  <c r="N155" i="21" s="1"/>
  <c r="M157" i="21"/>
  <c r="P157" i="21" s="1"/>
  <c r="L157" i="21"/>
  <c r="O157" i="21" s="1"/>
  <c r="P156" i="21"/>
  <c r="O156" i="21"/>
  <c r="N154" i="21"/>
  <c r="N152" i="21" s="1"/>
  <c r="M154" i="21"/>
  <c r="P154" i="21" s="1"/>
  <c r="L154" i="21"/>
  <c r="P153" i="21"/>
  <c r="O153" i="21"/>
  <c r="P150" i="21"/>
  <c r="N150" i="21"/>
  <c r="M150" i="21"/>
  <c r="L150" i="21"/>
  <c r="O150" i="21" s="1"/>
  <c r="J148" i="21"/>
  <c r="I146" i="21"/>
  <c r="K146" i="21" s="1"/>
  <c r="I145" i="21"/>
  <c r="K145" i="21" s="1"/>
  <c r="I144" i="21"/>
  <c r="N140" i="21"/>
  <c r="N138" i="21" s="1"/>
  <c r="M140" i="21"/>
  <c r="P140" i="21" s="1"/>
  <c r="L140" i="21"/>
  <c r="O140" i="21" s="1"/>
  <c r="P139" i="21"/>
  <c r="O139" i="21"/>
  <c r="N137" i="21"/>
  <c r="N135" i="21" s="1"/>
  <c r="M137" i="21"/>
  <c r="M135" i="21" s="1"/>
  <c r="P135" i="21" s="1"/>
  <c r="L137" i="21"/>
  <c r="L135" i="21" s="1"/>
  <c r="O135" i="21" s="1"/>
  <c r="P136" i="21"/>
  <c r="O136" i="21"/>
  <c r="N133" i="21"/>
  <c r="M133" i="21"/>
  <c r="P133" i="21" s="1"/>
  <c r="L133" i="21"/>
  <c r="O133" i="21" s="1"/>
  <c r="J130" i="21"/>
  <c r="N127" i="21"/>
  <c r="N125" i="21" s="1"/>
  <c r="M127" i="21"/>
  <c r="P127" i="21" s="1"/>
  <c r="L127" i="21"/>
  <c r="O127" i="21" s="1"/>
  <c r="P126" i="21"/>
  <c r="O126" i="21"/>
  <c r="N124" i="21"/>
  <c r="N122" i="21" s="1"/>
  <c r="M124" i="21"/>
  <c r="P124" i="21" s="1"/>
  <c r="L124" i="21"/>
  <c r="O124" i="21" s="1"/>
  <c r="P123" i="21"/>
  <c r="O123" i="21"/>
  <c r="N120" i="21"/>
  <c r="M120" i="21"/>
  <c r="L120" i="21"/>
  <c r="O120" i="21" s="1"/>
  <c r="I116" i="2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K99" i="21" s="1"/>
  <c r="J98" i="21"/>
  <c r="J86" i="21" s="1"/>
  <c r="I98" i="21"/>
  <c r="I86" i="21" s="1"/>
  <c r="K86" i="21" s="1"/>
  <c r="N96" i="21"/>
  <c r="N94" i="21" s="1"/>
  <c r="M96" i="21"/>
  <c r="P96" i="21" s="1"/>
  <c r="L96" i="21"/>
  <c r="L94" i="21" s="1"/>
  <c r="O94" i="21" s="1"/>
  <c r="P95" i="21"/>
  <c r="O95" i="21"/>
  <c r="N93" i="21"/>
  <c r="N91" i="21" s="1"/>
  <c r="M93" i="21"/>
  <c r="L93" i="21"/>
  <c r="L91" i="21" s="1"/>
  <c r="P92" i="21"/>
  <c r="O92" i="21"/>
  <c r="N89" i="21"/>
  <c r="M89" i="21"/>
  <c r="L89" i="21"/>
  <c r="O89" i="21" s="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I78" i="21"/>
  <c r="K78" i="21" s="1"/>
  <c r="J77" i="21"/>
  <c r="J76" i="21"/>
  <c r="J64" i="21" s="1"/>
  <c r="N74" i="21"/>
  <c r="N72" i="21" s="1"/>
  <c r="M74" i="21"/>
  <c r="L74" i="21"/>
  <c r="L72" i="21" s="1"/>
  <c r="O72" i="21" s="1"/>
  <c r="P73" i="21"/>
  <c r="O73" i="21"/>
  <c r="N71" i="21"/>
  <c r="N69" i="21" s="1"/>
  <c r="M71" i="21"/>
  <c r="L71" i="21"/>
  <c r="L69" i="21" s="1"/>
  <c r="P70" i="21"/>
  <c r="O70" i="21"/>
  <c r="P67" i="21"/>
  <c r="N67" i="21"/>
  <c r="M67" i="21"/>
  <c r="L67" i="21"/>
  <c r="J65" i="21"/>
  <c r="N61" i="21"/>
  <c r="N59" i="21" s="1"/>
  <c r="M61" i="21"/>
  <c r="M59" i="21" s="1"/>
  <c r="L61" i="21"/>
  <c r="L59" i="21" s="1"/>
  <c r="P60" i="21"/>
  <c r="O60" i="21"/>
  <c r="N58" i="21"/>
  <c r="M58" i="21"/>
  <c r="M56" i="21" s="1"/>
  <c r="L58" i="21"/>
  <c r="L56" i="21" s="1"/>
  <c r="P57" i="21"/>
  <c r="O57" i="21"/>
  <c r="O54" i="21"/>
  <c r="N54" i="21"/>
  <c r="M54" i="21"/>
  <c r="P54" i="21" s="1"/>
  <c r="L54" i="21"/>
  <c r="N49" i="21"/>
  <c r="N47" i="21" s="1"/>
  <c r="M49" i="21"/>
  <c r="L49" i="21"/>
  <c r="L47" i="21" s="1"/>
  <c r="O47" i="21" s="1"/>
  <c r="P48" i="21"/>
  <c r="O48" i="21"/>
  <c r="N46" i="21"/>
  <c r="M46" i="21"/>
  <c r="L46" i="21"/>
  <c r="L44" i="21" s="1"/>
  <c r="P45" i="21"/>
  <c r="O45" i="21"/>
  <c r="P42" i="21"/>
  <c r="N42" i="21"/>
  <c r="M42" i="21"/>
  <c r="L42" i="21"/>
  <c r="N36" i="21"/>
  <c r="M36" i="21"/>
  <c r="P36" i="21" s="1"/>
  <c r="N35" i="21"/>
  <c r="N34" i="21" s="1"/>
  <c r="M35" i="21"/>
  <c r="P35" i="21" s="1"/>
  <c r="L35" i="21"/>
  <c r="O35" i="21" s="1"/>
  <c r="M34" i="21"/>
  <c r="P34" i="21" s="1"/>
  <c r="N33" i="21"/>
  <c r="P32" i="21"/>
  <c r="O32" i="21"/>
  <c r="N32" i="21"/>
  <c r="N31" i="21" s="1"/>
  <c r="M32" i="21"/>
  <c r="L32" i="21"/>
  <c r="N30" i="21"/>
  <c r="M29" i="21"/>
  <c r="P29" i="21" s="1"/>
  <c r="L29" i="21"/>
  <c r="O29" i="21" s="1"/>
  <c r="P25" i="21"/>
  <c r="O25" i="21"/>
  <c r="N25" i="21"/>
  <c r="M25" i="21"/>
  <c r="L25" i="21"/>
  <c r="N22" i="21"/>
  <c r="M22" i="21"/>
  <c r="P22" i="21" s="1"/>
  <c r="L22" i="21"/>
  <c r="O22" i="21" s="1"/>
  <c r="M15" i="21"/>
  <c r="P15" i="21" s="1"/>
  <c r="L15" i="21"/>
  <c r="O15" i="21" s="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N805" i="20" s="1"/>
  <c r="P809" i="20"/>
  <c r="O809" i="20"/>
  <c r="P808" i="20"/>
  <c r="O808" i="20"/>
  <c r="N808" i="20"/>
  <c r="M808" i="20"/>
  <c r="L808" i="20"/>
  <c r="O807" i="20"/>
  <c r="M807" i="20"/>
  <c r="L807" i="20"/>
  <c r="N806" i="20"/>
  <c r="M806" i="20"/>
  <c r="P806" i="20" s="1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L789" i="20" s="1"/>
  <c r="O789" i="20" s="1"/>
  <c r="P790" i="20"/>
  <c r="O790" i="20"/>
  <c r="P789" i="20"/>
  <c r="N789" i="20"/>
  <c r="M789" i="20"/>
  <c r="M788" i="20"/>
  <c r="P787" i="20"/>
  <c r="N787" i="20"/>
  <c r="M787" i="20"/>
  <c r="L787" i="20"/>
  <c r="P782" i="20"/>
  <c r="O782" i="20"/>
  <c r="P781" i="20"/>
  <c r="O781" i="20"/>
  <c r="N780" i="20"/>
  <c r="M780" i="20"/>
  <c r="P780" i="20" s="1"/>
  <c r="L780" i="20"/>
  <c r="O780" i="20" s="1"/>
  <c r="P775" i="20"/>
  <c r="O775" i="20"/>
  <c r="N775" i="20"/>
  <c r="P774" i="20"/>
  <c r="O774" i="20"/>
  <c r="O773" i="20"/>
  <c r="N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P758" i="20"/>
  <c r="O758" i="20"/>
  <c r="O757" i="20"/>
  <c r="N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P741" i="20"/>
  <c r="O741" i="20"/>
  <c r="O740" i="20"/>
  <c r="N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O695" i="20"/>
  <c r="N695" i="20"/>
  <c r="M695" i="20"/>
  <c r="P695" i="20" s="1"/>
  <c r="L695" i="20"/>
  <c r="N694" i="20"/>
  <c r="N690" i="20" s="1"/>
  <c r="L690" i="20"/>
  <c r="M690" i="20" s="1"/>
  <c r="P686" i="20"/>
  <c r="N686" i="20"/>
  <c r="M686" i="20"/>
  <c r="L686" i="20"/>
  <c r="O686" i="20" s="1"/>
  <c r="J679" i="20"/>
  <c r="J678" i="20"/>
  <c r="I678" i="20"/>
  <c r="K678" i="20" s="1"/>
  <c r="J675" i="20"/>
  <c r="I671" i="20"/>
  <c r="K671" i="20" s="1"/>
  <c r="I670" i="20"/>
  <c r="K670" i="20" s="1"/>
  <c r="J669" i="20"/>
  <c r="I669" i="20"/>
  <c r="K673" i="20" s="1"/>
  <c r="P667" i="20"/>
  <c r="O667" i="20"/>
  <c r="P666" i="20"/>
  <c r="O666" i="20"/>
  <c r="P665" i="20"/>
  <c r="N665" i="20"/>
  <c r="M665" i="20"/>
  <c r="L665" i="20"/>
  <c r="O665" i="20" s="1"/>
  <c r="P660" i="20"/>
  <c r="N660" i="20"/>
  <c r="L660" i="20"/>
  <c r="L657" i="20" s="1"/>
  <c r="P659" i="20"/>
  <c r="O659" i="20"/>
  <c r="N658" i="20"/>
  <c r="M658" i="20"/>
  <c r="P658" i="20" s="1"/>
  <c r="P657" i="20"/>
  <c r="N657" i="20"/>
  <c r="M657" i="20"/>
  <c r="O656" i="20"/>
  <c r="N656" i="20"/>
  <c r="N655" i="20" s="1"/>
  <c r="M656" i="20"/>
  <c r="P656" i="20" s="1"/>
  <c r="L656" i="20"/>
  <c r="P655" i="20"/>
  <c r="M655" i="20"/>
  <c r="J654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N638" i="20"/>
  <c r="N634" i="20" s="1"/>
  <c r="L634" i="20"/>
  <c r="O634" i="20" s="1"/>
  <c r="P633" i="20"/>
  <c r="O633" i="20"/>
  <c r="P630" i="20"/>
  <c r="O630" i="20"/>
  <c r="N630" i="20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594" i="20" s="1"/>
  <c r="J603" i="20"/>
  <c r="J596" i="20"/>
  <c r="J595" i="20"/>
  <c r="J593" i="20" s="1"/>
  <c r="J592" i="20" s="1"/>
  <c r="I594" i="20"/>
  <c r="K594" i="20" s="1"/>
  <c r="I593" i="20"/>
  <c r="K593" i="20" s="1"/>
  <c r="J583" i="20"/>
  <c r="J582" i="20"/>
  <c r="J577" i="20"/>
  <c r="I577" i="20"/>
  <c r="K577" i="20" s="1"/>
  <c r="J576" i="20"/>
  <c r="I576" i="20"/>
  <c r="I559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P557" i="20"/>
  <c r="L557" i="20"/>
  <c r="O557" i="20" s="1"/>
  <c r="P556" i="20"/>
  <c r="O556" i="20"/>
  <c r="P555" i="20"/>
  <c r="N555" i="20"/>
  <c r="M555" i="20"/>
  <c r="L555" i="20"/>
  <c r="O555" i="20" s="1"/>
  <c r="N553" i="20"/>
  <c r="N549" i="20" s="1"/>
  <c r="L549" i="20"/>
  <c r="P548" i="20"/>
  <c r="O548" i="20"/>
  <c r="P545" i="20"/>
  <c r="O545" i="20"/>
  <c r="N545" i="20"/>
  <c r="M545" i="20"/>
  <c r="L545" i="20"/>
  <c r="J543" i="20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K537" i="20" s="1"/>
  <c r="P535" i="20"/>
  <c r="L535" i="20"/>
  <c r="O535" i="20" s="1"/>
  <c r="P534" i="20"/>
  <c r="O534" i="20"/>
  <c r="P533" i="20"/>
  <c r="N533" i="20"/>
  <c r="M533" i="20"/>
  <c r="L533" i="20"/>
  <c r="O533" i="20" s="1"/>
  <c r="P528" i="20"/>
  <c r="N528" i="20"/>
  <c r="N525" i="20" s="1"/>
  <c r="L528" i="20"/>
  <c r="L526" i="20" s="1"/>
  <c r="O526" i="20" s="1"/>
  <c r="P527" i="20"/>
  <c r="O527" i="20"/>
  <c r="P526" i="20"/>
  <c r="M526" i="20"/>
  <c r="M525" i="20"/>
  <c r="P525" i="20" s="1"/>
  <c r="P524" i="20"/>
  <c r="O524" i="20"/>
  <c r="N524" i="20"/>
  <c r="M524" i="20"/>
  <c r="L524" i="20"/>
  <c r="N523" i="20"/>
  <c r="M523" i="20"/>
  <c r="P523" i="20" s="1"/>
  <c r="I522" i="20"/>
  <c r="K522" i="20" s="1"/>
  <c r="K517" i="20"/>
  <c r="J517" i="20"/>
  <c r="J501" i="20" s="1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O505" i="20"/>
  <c r="N505" i="20"/>
  <c r="M505" i="20"/>
  <c r="P505" i="20" s="1"/>
  <c r="L505" i="20"/>
  <c r="N504" i="20"/>
  <c r="N502" i="20" s="1"/>
  <c r="M504" i="20"/>
  <c r="P504" i="20" s="1"/>
  <c r="L504" i="20"/>
  <c r="O504" i="20" s="1"/>
  <c r="N503" i="20"/>
  <c r="M503" i="20"/>
  <c r="P503" i="20" s="1"/>
  <c r="L503" i="20"/>
  <c r="O503" i="20" s="1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N476" i="20"/>
  <c r="N472" i="20"/>
  <c r="L472" i="20"/>
  <c r="L470" i="20" s="1"/>
  <c r="O470" i="20" s="1"/>
  <c r="P471" i="20"/>
  <c r="O471" i="20"/>
  <c r="N470" i="20"/>
  <c r="N469" i="20"/>
  <c r="O468" i="20"/>
  <c r="N468" i="20"/>
  <c r="N467" i="20" s="1"/>
  <c r="M468" i="20"/>
  <c r="P468" i="20" s="1"/>
  <c r="L468" i="20"/>
  <c r="J466" i="20"/>
  <c r="I466" i="20"/>
  <c r="J465" i="20"/>
  <c r="I465" i="20"/>
  <c r="K465" i="20" s="1"/>
  <c r="I464" i="20"/>
  <c r="K464" i="20" s="1"/>
  <c r="I463" i="20"/>
  <c r="K463" i="20" s="1"/>
  <c r="I462" i="20"/>
  <c r="K462" i="20" s="1"/>
  <c r="I460" i="20"/>
  <c r="K460" i="20" s="1"/>
  <c r="K458" i="20"/>
  <c r="P456" i="20"/>
  <c r="L456" i="20"/>
  <c r="P455" i="20"/>
  <c r="O455" i="20"/>
  <c r="N454" i="20"/>
  <c r="M454" i="20"/>
  <c r="P454" i="20" s="1"/>
  <c r="N453" i="20"/>
  <c r="N449" i="20" s="1"/>
  <c r="L449" i="20"/>
  <c r="M449" i="20" s="1"/>
  <c r="M447" i="20" s="1"/>
  <c r="P448" i="20"/>
  <c r="O448" i="20"/>
  <c r="P445" i="20"/>
  <c r="N445" i="20"/>
  <c r="M445" i="20"/>
  <c r="L445" i="20"/>
  <c r="O445" i="20" s="1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J434" i="20"/>
  <c r="J418" i="20" s="1"/>
  <c r="P431" i="20"/>
  <c r="L431" i="20"/>
  <c r="O431" i="20" s="1"/>
  <c r="P430" i="20"/>
  <c r="O430" i="20"/>
  <c r="N429" i="20"/>
  <c r="M429" i="20"/>
  <c r="P429" i="20" s="1"/>
  <c r="N428" i="20"/>
  <c r="N424" i="20"/>
  <c r="L424" i="20"/>
  <c r="L422" i="20" s="1"/>
  <c r="O422" i="20" s="1"/>
  <c r="P423" i="20"/>
  <c r="O423" i="20"/>
  <c r="N422" i="20"/>
  <c r="N421" i="20"/>
  <c r="N419" i="20" s="1"/>
  <c r="P420" i="20"/>
  <c r="N420" i="20"/>
  <c r="M420" i="20"/>
  <c r="L420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N405" i="20" s="1"/>
  <c r="M407" i="20"/>
  <c r="P407" i="20" s="1"/>
  <c r="L407" i="20"/>
  <c r="O407" i="20" s="1"/>
  <c r="P406" i="20"/>
  <c r="O406" i="20"/>
  <c r="P403" i="20"/>
  <c r="N403" i="20"/>
  <c r="M403" i="20"/>
  <c r="L403" i="20"/>
  <c r="O403" i="20" s="1"/>
  <c r="J401" i="20"/>
  <c r="I401" i="20"/>
  <c r="K401" i="20" s="1"/>
  <c r="K400" i="20"/>
  <c r="K399" i="20"/>
  <c r="N397" i="20"/>
  <c r="N395" i="20" s="1"/>
  <c r="M397" i="20"/>
  <c r="M395" i="20" s="1"/>
  <c r="P395" i="20" s="1"/>
  <c r="L397" i="20"/>
  <c r="O397" i="20" s="1"/>
  <c r="P396" i="20"/>
  <c r="O396" i="20"/>
  <c r="N394" i="20"/>
  <c r="M394" i="20"/>
  <c r="M392" i="20" s="1"/>
  <c r="P392" i="20" s="1"/>
  <c r="L394" i="20"/>
  <c r="O394" i="20" s="1"/>
  <c r="P393" i="20"/>
  <c r="O393" i="20"/>
  <c r="O390" i="20"/>
  <c r="N390" i="20"/>
  <c r="M390" i="20"/>
  <c r="L390" i="20"/>
  <c r="K388" i="20"/>
  <c r="J388" i="20"/>
  <c r="I388" i="20"/>
  <c r="J385" i="20"/>
  <c r="I385" i="20"/>
  <c r="K382" i="20"/>
  <c r="J382" i="20"/>
  <c r="J381" i="20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M353" i="20"/>
  <c r="M351" i="20" s="1"/>
  <c r="L353" i="20"/>
  <c r="L351" i="20" s="1"/>
  <c r="P352" i="20"/>
  <c r="O352" i="20"/>
  <c r="N350" i="20"/>
  <c r="M350" i="20"/>
  <c r="M348" i="20" s="1"/>
  <c r="L350" i="20"/>
  <c r="L348" i="20" s="1"/>
  <c r="P349" i="20"/>
  <c r="O349" i="20"/>
  <c r="P346" i="20"/>
  <c r="N346" i="20"/>
  <c r="M346" i="20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M334" i="20" s="1"/>
  <c r="P334" i="20" s="1"/>
  <c r="L336" i="20"/>
  <c r="O336" i="20" s="1"/>
  <c r="P335" i="20"/>
  <c r="O335" i="20"/>
  <c r="N333" i="20"/>
  <c r="M333" i="20"/>
  <c r="M331" i="20" s="1"/>
  <c r="L333" i="20"/>
  <c r="P332" i="20"/>
  <c r="O332" i="20"/>
  <c r="P329" i="20"/>
  <c r="N329" i="20"/>
  <c r="M329" i="20"/>
  <c r="L329" i="20"/>
  <c r="O329" i="20" s="1"/>
  <c r="I327" i="20"/>
  <c r="I325" i="20"/>
  <c r="K325" i="20" s="1"/>
  <c r="N323" i="20"/>
  <c r="N321" i="20" s="1"/>
  <c r="M323" i="20"/>
  <c r="P323" i="20" s="1"/>
  <c r="L323" i="20"/>
  <c r="O323" i="20" s="1"/>
  <c r="P322" i="20"/>
  <c r="O322" i="20"/>
  <c r="N320" i="20"/>
  <c r="N318" i="20" s="1"/>
  <c r="M320" i="20"/>
  <c r="L320" i="20"/>
  <c r="O320" i="20" s="1"/>
  <c r="P319" i="20"/>
  <c r="O319" i="20"/>
  <c r="O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P306" i="20" s="1"/>
  <c r="L306" i="20"/>
  <c r="P305" i="20"/>
  <c r="O305" i="20"/>
  <c r="N303" i="20"/>
  <c r="N301" i="20" s="1"/>
  <c r="M303" i="20"/>
  <c r="L303" i="20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K287" i="20" s="1"/>
  <c r="N285" i="20"/>
  <c r="N283" i="20" s="1"/>
  <c r="M285" i="20"/>
  <c r="L285" i="20"/>
  <c r="O285" i="20" s="1"/>
  <c r="P284" i="20"/>
  <c r="O284" i="20"/>
  <c r="N282" i="20"/>
  <c r="N280" i="20" s="1"/>
  <c r="M282" i="20"/>
  <c r="L282" i="20"/>
  <c r="P281" i="20"/>
  <c r="O281" i="20"/>
  <c r="P278" i="20"/>
  <c r="N278" i="20"/>
  <c r="M278" i="20"/>
  <c r="L278" i="20"/>
  <c r="J276" i="20"/>
  <c r="I271" i="20"/>
  <c r="I260" i="20" s="1"/>
  <c r="N269" i="20"/>
  <c r="N267" i="20" s="1"/>
  <c r="M269" i="20"/>
  <c r="P269" i="20" s="1"/>
  <c r="L269" i="20"/>
  <c r="P268" i="20"/>
  <c r="O268" i="20"/>
  <c r="N266" i="20"/>
  <c r="N264" i="20" s="1"/>
  <c r="M266" i="20"/>
  <c r="L266" i="20"/>
  <c r="P265" i="20"/>
  <c r="O265" i="20"/>
  <c r="O262" i="20"/>
  <c r="N262" i="20"/>
  <c r="M262" i="20"/>
  <c r="P262" i="20" s="1"/>
  <c r="L262" i="20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J226" i="20" s="1"/>
  <c r="J180" i="20" s="1"/>
  <c r="K236" i="20"/>
  <c r="J236" i="20"/>
  <c r="I236" i="20"/>
  <c r="J235" i="20"/>
  <c r="I235" i="20"/>
  <c r="K235" i="20" s="1"/>
  <c r="J233" i="20"/>
  <c r="N231" i="20"/>
  <c r="N230" i="20"/>
  <c r="N229" i="20"/>
  <c r="N228" i="20"/>
  <c r="I225" i="20"/>
  <c r="K225" i="20" s="1"/>
  <c r="I224" i="20"/>
  <c r="I216" i="20" s="1"/>
  <c r="K216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I197" i="20" s="1"/>
  <c r="K197" i="20" s="1"/>
  <c r="L202" i="20"/>
  <c r="L201" i="20"/>
  <c r="L200" i="20"/>
  <c r="L199" i="20"/>
  <c r="P198" i="20"/>
  <c r="N198" i="20"/>
  <c r="J197" i="20"/>
  <c r="J195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O189" i="20" s="1"/>
  <c r="P188" i="20"/>
  <c r="O188" i="20"/>
  <c r="N186" i="20"/>
  <c r="M186" i="20"/>
  <c r="L186" i="20"/>
  <c r="L184" i="20" s="1"/>
  <c r="P185" i="20"/>
  <c r="O185" i="20"/>
  <c r="P182" i="20"/>
  <c r="N182" i="20"/>
  <c r="M182" i="20"/>
  <c r="L182" i="20"/>
  <c r="O182" i="20" s="1"/>
  <c r="J177" i="20"/>
  <c r="J164" i="20" s="1"/>
  <c r="I176" i="20"/>
  <c r="I174" i="20" s="1"/>
  <c r="K174" i="20" s="1"/>
  <c r="J174" i="20"/>
  <c r="N173" i="20"/>
  <c r="N171" i="20" s="1"/>
  <c r="M173" i="20"/>
  <c r="P173" i="20" s="1"/>
  <c r="L173" i="20"/>
  <c r="O173" i="20" s="1"/>
  <c r="P172" i="20"/>
  <c r="O172" i="20"/>
  <c r="N170" i="20"/>
  <c r="M170" i="20"/>
  <c r="L170" i="20"/>
  <c r="L168" i="20" s="1"/>
  <c r="P169" i="20"/>
  <c r="O169" i="20"/>
  <c r="P166" i="20"/>
  <c r="N166" i="20"/>
  <c r="M166" i="20"/>
  <c r="L166" i="20"/>
  <c r="O166" i="20" s="1"/>
  <c r="I159" i="20"/>
  <c r="K159" i="20" s="1"/>
  <c r="N157" i="20"/>
  <c r="N155" i="20" s="1"/>
  <c r="M157" i="20"/>
  <c r="L157" i="20"/>
  <c r="O157" i="20" s="1"/>
  <c r="P156" i="20"/>
  <c r="O156" i="20"/>
  <c r="N154" i="20"/>
  <c r="N152" i="20" s="1"/>
  <c r="M154" i="20"/>
  <c r="L154" i="20"/>
  <c r="P153" i="20"/>
  <c r="O153" i="20"/>
  <c r="P150" i="20"/>
  <c r="N150" i="20"/>
  <c r="M150" i="20"/>
  <c r="L150" i="20"/>
  <c r="J148" i="20"/>
  <c r="I146" i="20"/>
  <c r="K146" i="20" s="1"/>
  <c r="I145" i="20"/>
  <c r="I144" i="20"/>
  <c r="K144" i="20" s="1"/>
  <c r="N140" i="20"/>
  <c r="N138" i="20" s="1"/>
  <c r="M140" i="20"/>
  <c r="P140" i="20" s="1"/>
  <c r="L140" i="20"/>
  <c r="P139" i="20"/>
  <c r="O139" i="20"/>
  <c r="N137" i="20"/>
  <c r="M137" i="20"/>
  <c r="L137" i="20"/>
  <c r="P136" i="20"/>
  <c r="O136" i="20"/>
  <c r="O133" i="20"/>
  <c r="N133" i="20"/>
  <c r="M133" i="20"/>
  <c r="L133" i="20"/>
  <c r="J130" i="20"/>
  <c r="N127" i="20"/>
  <c r="N125" i="20" s="1"/>
  <c r="M127" i="20"/>
  <c r="M125" i="20" s="1"/>
  <c r="P125" i="20" s="1"/>
  <c r="L127" i="20"/>
  <c r="O127" i="20" s="1"/>
  <c r="P126" i="20"/>
  <c r="O126" i="20"/>
  <c r="N124" i="20"/>
  <c r="M124" i="20"/>
  <c r="M122" i="20" s="1"/>
  <c r="P122" i="20" s="1"/>
  <c r="L124" i="20"/>
  <c r="O124" i="20" s="1"/>
  <c r="P123" i="20"/>
  <c r="O123" i="20"/>
  <c r="P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K99" i="20" s="1"/>
  <c r="J98" i="20"/>
  <c r="I98" i="20"/>
  <c r="K98" i="20" s="1"/>
  <c r="N96" i="20"/>
  <c r="N94" i="20" s="1"/>
  <c r="M96" i="20"/>
  <c r="L96" i="20"/>
  <c r="P95" i="20"/>
  <c r="O95" i="20"/>
  <c r="N93" i="20"/>
  <c r="N91" i="20" s="1"/>
  <c r="M93" i="20"/>
  <c r="L93" i="20"/>
  <c r="L91" i="20" s="1"/>
  <c r="P92" i="20"/>
  <c r="O92" i="20"/>
  <c r="N89" i="20"/>
  <c r="M89" i="20"/>
  <c r="P89" i="20" s="1"/>
  <c r="L89" i="20"/>
  <c r="O89" i="20" s="1"/>
  <c r="J86" i="20"/>
  <c r="I84" i="20"/>
  <c r="K84" i="20" s="1"/>
  <c r="I83" i="20"/>
  <c r="K83" i="20" s="1"/>
  <c r="I82" i="20"/>
  <c r="K82" i="20" s="1"/>
  <c r="I81" i="20"/>
  <c r="K81" i="20" s="1"/>
  <c r="I80" i="20"/>
  <c r="I79" i="20"/>
  <c r="K79" i="20" s="1"/>
  <c r="I78" i="20"/>
  <c r="K78" i="20" s="1"/>
  <c r="J77" i="20"/>
  <c r="J76" i="20"/>
  <c r="J64" i="20" s="1"/>
  <c r="N74" i="20"/>
  <c r="N72" i="20" s="1"/>
  <c r="M74" i="20"/>
  <c r="P74" i="20" s="1"/>
  <c r="L74" i="20"/>
  <c r="P73" i="20"/>
  <c r="O73" i="20"/>
  <c r="N71" i="20"/>
  <c r="N69" i="20" s="1"/>
  <c r="M71" i="20"/>
  <c r="M69" i="20" s="1"/>
  <c r="L71" i="20"/>
  <c r="L69" i="20" s="1"/>
  <c r="P70" i="20"/>
  <c r="O70" i="20"/>
  <c r="N67" i="20"/>
  <c r="M67" i="20"/>
  <c r="P67" i="20" s="1"/>
  <c r="L67" i="20"/>
  <c r="O67" i="20" s="1"/>
  <c r="J65" i="20"/>
  <c r="N61" i="20"/>
  <c r="M61" i="20"/>
  <c r="M59" i="20" s="1"/>
  <c r="L61" i="20"/>
  <c r="L59" i="20" s="1"/>
  <c r="O59" i="20" s="1"/>
  <c r="P60" i="20"/>
  <c r="O60" i="20"/>
  <c r="N58" i="20"/>
  <c r="N56" i="20" s="1"/>
  <c r="M58" i="20"/>
  <c r="L58" i="20"/>
  <c r="P57" i="20"/>
  <c r="O57" i="20"/>
  <c r="P54" i="20"/>
  <c r="N54" i="20"/>
  <c r="M54" i="20"/>
  <c r="L54" i="20"/>
  <c r="N49" i="20"/>
  <c r="N47" i="20" s="1"/>
  <c r="M49" i="20"/>
  <c r="M47" i="20" s="1"/>
  <c r="P47" i="20" s="1"/>
  <c r="L49" i="20"/>
  <c r="L47" i="20" s="1"/>
  <c r="O47" i="20" s="1"/>
  <c r="P48" i="20"/>
  <c r="O48" i="20"/>
  <c r="N46" i="20"/>
  <c r="M46" i="20"/>
  <c r="L46" i="20"/>
  <c r="L44" i="20" s="1"/>
  <c r="P45" i="20"/>
  <c r="O45" i="20"/>
  <c r="N42" i="20"/>
  <c r="M42" i="20"/>
  <c r="P42" i="20" s="1"/>
  <c r="L42" i="20"/>
  <c r="O42" i="20" s="1"/>
  <c r="P36" i="20"/>
  <c r="N36" i="20"/>
  <c r="N34" i="20" s="1"/>
  <c r="M36" i="20"/>
  <c r="P35" i="20"/>
  <c r="O35" i="20"/>
  <c r="N35" i="20"/>
  <c r="M35" i="20"/>
  <c r="M34" i="20" s="1"/>
  <c r="P34" i="20" s="1"/>
  <c r="L35" i="20"/>
  <c r="N33" i="20"/>
  <c r="N32" i="20"/>
  <c r="N31" i="20" s="1"/>
  <c r="M32" i="20"/>
  <c r="P32" i="20" s="1"/>
  <c r="L32" i="20"/>
  <c r="N30" i="20"/>
  <c r="P25" i="20"/>
  <c r="N25" i="20"/>
  <c r="M25" i="20"/>
  <c r="M15" i="20" s="1"/>
  <c r="L25" i="20"/>
  <c r="O22" i="20"/>
  <c r="N22" i="20"/>
  <c r="M22" i="20"/>
  <c r="M19" i="20" s="1"/>
  <c r="L22" i="20"/>
  <c r="N19" i="20"/>
  <c r="L12" i="20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P809" i="19"/>
  <c r="O809" i="19"/>
  <c r="O808" i="19"/>
  <c r="N808" i="19"/>
  <c r="M808" i="19"/>
  <c r="P808" i="19" s="1"/>
  <c r="L808" i="19"/>
  <c r="N807" i="19"/>
  <c r="M807" i="19"/>
  <c r="P807" i="19" s="1"/>
  <c r="L807" i="19"/>
  <c r="O807" i="19" s="1"/>
  <c r="O806" i="19"/>
  <c r="N806" i="19"/>
  <c r="M806" i="19"/>
  <c r="L806" i="19"/>
  <c r="N805" i="19"/>
  <c r="L805" i="19"/>
  <c r="O805" i="19" s="1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O796" i="19"/>
  <c r="N796" i="19"/>
  <c r="M796" i="19"/>
  <c r="L796" i="19"/>
  <c r="P791" i="19"/>
  <c r="N791" i="19"/>
  <c r="N789" i="19" s="1"/>
  <c r="L791" i="19"/>
  <c r="L789" i="19" s="1"/>
  <c r="O789" i="19" s="1"/>
  <c r="P790" i="19"/>
  <c r="O790" i="19"/>
  <c r="M789" i="19"/>
  <c r="P789" i="19" s="1"/>
  <c r="P788" i="19"/>
  <c r="M788" i="19"/>
  <c r="L788" i="19"/>
  <c r="O788" i="19" s="1"/>
  <c r="N787" i="19"/>
  <c r="M787" i="19"/>
  <c r="L787" i="19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P774" i="19"/>
  <c r="O774" i="19"/>
  <c r="P773" i="19"/>
  <c r="O773" i="19"/>
  <c r="N773" i="19"/>
  <c r="M773" i="19"/>
  <c r="L773" i="19"/>
  <c r="O772" i="19"/>
  <c r="N772" i="19"/>
  <c r="M772" i="19"/>
  <c r="P772" i="19" s="1"/>
  <c r="L772" i="19"/>
  <c r="N771" i="19"/>
  <c r="M771" i="19"/>
  <c r="P771" i="19" s="1"/>
  <c r="L771" i="19"/>
  <c r="O771" i="19" s="1"/>
  <c r="O770" i="19"/>
  <c r="L770" i="19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P758" i="19"/>
  <c r="O758" i="19"/>
  <c r="P757" i="19"/>
  <c r="N757" i="19"/>
  <c r="M757" i="19"/>
  <c r="L757" i="19"/>
  <c r="O757" i="19" s="1"/>
  <c r="O756" i="19"/>
  <c r="N756" i="19"/>
  <c r="M756" i="19"/>
  <c r="P756" i="19" s="1"/>
  <c r="L756" i="19"/>
  <c r="N755" i="19"/>
  <c r="N754" i="19" s="1"/>
  <c r="M755" i="19"/>
  <c r="L755" i="19"/>
  <c r="O755" i="19" s="1"/>
  <c r="L754" i="19"/>
  <c r="O754" i="19" s="1"/>
  <c r="K753" i="19"/>
  <c r="J753" i="19"/>
  <c r="P749" i="19"/>
  <c r="O749" i="19"/>
  <c r="P748" i="19"/>
  <c r="O748" i="19"/>
  <c r="P747" i="19"/>
  <c r="N747" i="19"/>
  <c r="M747" i="19"/>
  <c r="L747" i="19"/>
  <c r="O747" i="19" s="1"/>
  <c r="P742" i="19"/>
  <c r="O742" i="19"/>
  <c r="N742" i="19"/>
  <c r="P741" i="19"/>
  <c r="O741" i="19"/>
  <c r="P740" i="19"/>
  <c r="N740" i="19"/>
  <c r="M740" i="19"/>
  <c r="L740" i="19"/>
  <c r="O740" i="19" s="1"/>
  <c r="P739" i="19"/>
  <c r="O739" i="19"/>
  <c r="N739" i="19"/>
  <c r="M739" i="19"/>
  <c r="L739" i="19"/>
  <c r="P738" i="19"/>
  <c r="O738" i="19"/>
  <c r="N738" i="19"/>
  <c r="M738" i="19"/>
  <c r="L738" i="19"/>
  <c r="O737" i="19"/>
  <c r="M737" i="19"/>
  <c r="P737" i="19" s="1"/>
  <c r="L737" i="19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N695" i="19"/>
  <c r="M695" i="19"/>
  <c r="P695" i="19" s="1"/>
  <c r="L695" i="19"/>
  <c r="O695" i="19" s="1"/>
  <c r="N690" i="19"/>
  <c r="L690" i="19"/>
  <c r="O690" i="19" s="1"/>
  <c r="N688" i="19"/>
  <c r="N687" i="19"/>
  <c r="P686" i="19"/>
  <c r="O686" i="19"/>
  <c r="N686" i="19"/>
  <c r="N685" i="19" s="1"/>
  <c r="M686" i="19"/>
  <c r="L686" i="19"/>
  <c r="J679" i="19"/>
  <c r="J678" i="19"/>
  <c r="I678" i="19"/>
  <c r="K678" i="19" s="1"/>
  <c r="J675" i="19"/>
  <c r="I671" i="19"/>
  <c r="K671" i="19" s="1"/>
  <c r="I670" i="19"/>
  <c r="K670" i="19" s="1"/>
  <c r="I669" i="19"/>
  <c r="K674" i="19" s="1"/>
  <c r="P667" i="19"/>
  <c r="O667" i="19"/>
  <c r="P666" i="19"/>
  <c r="O666" i="19"/>
  <c r="N665" i="19"/>
  <c r="M665" i="19"/>
  <c r="P665" i="19" s="1"/>
  <c r="L665" i="19"/>
  <c r="O665" i="19" s="1"/>
  <c r="N660" i="19"/>
  <c r="L660" i="19"/>
  <c r="P659" i="19"/>
  <c r="O659" i="19"/>
  <c r="N658" i="19"/>
  <c r="N657" i="19"/>
  <c r="N656" i="19"/>
  <c r="N655" i="19" s="1"/>
  <c r="M656" i="19"/>
  <c r="P656" i="19" s="1"/>
  <c r="L656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P639" i="19"/>
  <c r="N639" i="19"/>
  <c r="M639" i="19"/>
  <c r="N634" i="19"/>
  <c r="L634" i="19"/>
  <c r="P633" i="19"/>
  <c r="O633" i="19"/>
  <c r="N632" i="19"/>
  <c r="N631" i="19"/>
  <c r="O630" i="19"/>
  <c r="N630" i="19"/>
  <c r="N629" i="19" s="1"/>
  <c r="M630" i="19"/>
  <c r="P630" i="19" s="1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2" i="19" s="1"/>
  <c r="J596" i="19"/>
  <c r="J594" i="19" s="1"/>
  <c r="J595" i="19"/>
  <c r="I594" i="19"/>
  <c r="I593" i="19"/>
  <c r="I592" i="19" s="1"/>
  <c r="K592" i="19" s="1"/>
  <c r="J583" i="19"/>
  <c r="J582" i="19"/>
  <c r="J577" i="19"/>
  <c r="I577" i="19"/>
  <c r="J576" i="19"/>
  <c r="I576" i="19"/>
  <c r="K576" i="19" s="1"/>
  <c r="J569" i="19"/>
  <c r="I569" i="19"/>
  <c r="J568" i="19"/>
  <c r="I568" i="19"/>
  <c r="J561" i="19"/>
  <c r="I561" i="19"/>
  <c r="J560" i="19"/>
  <c r="I560" i="19"/>
  <c r="J559" i="19"/>
  <c r="P557" i="19"/>
  <c r="L557" i="19"/>
  <c r="L555" i="19" s="1"/>
  <c r="O555" i="19" s="1"/>
  <c r="P556" i="19"/>
  <c r="O556" i="19"/>
  <c r="N555" i="19"/>
  <c r="N545" i="19" s="1"/>
  <c r="M555" i="19"/>
  <c r="P555" i="19" s="1"/>
  <c r="N549" i="19"/>
  <c r="L549" i="19"/>
  <c r="O549" i="19" s="1"/>
  <c r="P548" i="19"/>
  <c r="O548" i="19"/>
  <c r="N547" i="19"/>
  <c r="N546" i="19"/>
  <c r="M545" i="19"/>
  <c r="L545" i="19"/>
  <c r="O545" i="19" s="1"/>
  <c r="N544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L533" i="19" s="1"/>
  <c r="O533" i="19" s="1"/>
  <c r="P534" i="19"/>
  <c r="O534" i="19"/>
  <c r="P533" i="19"/>
  <c r="N533" i="19"/>
  <c r="M533" i="19"/>
  <c r="P528" i="19"/>
  <c r="N528" i="19"/>
  <c r="L528" i="19"/>
  <c r="P527" i="19"/>
  <c r="O527" i="19"/>
  <c r="N526" i="19"/>
  <c r="M526" i="19"/>
  <c r="P526" i="19" s="1"/>
  <c r="N525" i="19"/>
  <c r="M525" i="19"/>
  <c r="P525" i="19" s="1"/>
  <c r="N524" i="19"/>
  <c r="M524" i="19"/>
  <c r="L524" i="19"/>
  <c r="O524" i="19" s="1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P506" i="19"/>
  <c r="O506" i="19"/>
  <c r="M505" i="19"/>
  <c r="P505" i="19" s="1"/>
  <c r="L505" i="19"/>
  <c r="O505" i="19" s="1"/>
  <c r="P504" i="19"/>
  <c r="M504" i="19"/>
  <c r="L504" i="19"/>
  <c r="O504" i="19" s="1"/>
  <c r="P503" i="19"/>
  <c r="O503" i="19"/>
  <c r="N503" i="19"/>
  <c r="M503" i="19"/>
  <c r="L503" i="19"/>
  <c r="M502" i="19"/>
  <c r="P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N477" i="19"/>
  <c r="M477" i="19"/>
  <c r="P477" i="19" s="1"/>
  <c r="N472" i="19"/>
  <c r="L472" i="19"/>
  <c r="O472" i="19" s="1"/>
  <c r="P471" i="19"/>
  <c r="O471" i="19"/>
  <c r="N470" i="19"/>
  <c r="N469" i="19"/>
  <c r="P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K462" i="19" s="1"/>
  <c r="I460" i="19"/>
  <c r="I442" i="19" s="1"/>
  <c r="K442" i="19" s="1"/>
  <c r="K458" i="19"/>
  <c r="P456" i="19"/>
  <c r="L456" i="19"/>
  <c r="O456" i="19" s="1"/>
  <c r="P455" i="19"/>
  <c r="O455" i="19"/>
  <c r="P454" i="19"/>
  <c r="N454" i="19"/>
  <c r="M454" i="19"/>
  <c r="L454" i="19"/>
  <c r="O454" i="19" s="1"/>
  <c r="N449" i="19"/>
  <c r="N447" i="19" s="1"/>
  <c r="L449" i="19"/>
  <c r="M449" i="19" s="1"/>
  <c r="P448" i="19"/>
  <c r="O448" i="19"/>
  <c r="P445" i="19"/>
  <c r="O445" i="19"/>
  <c r="N445" i="19"/>
  <c r="M445" i="19"/>
  <c r="L445" i="19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K437" i="19" s="1"/>
  <c r="I435" i="19"/>
  <c r="J434" i="19"/>
  <c r="P431" i="19"/>
  <c r="L431" i="19"/>
  <c r="P430" i="19"/>
  <c r="O430" i="19"/>
  <c r="P429" i="19"/>
  <c r="N429" i="19"/>
  <c r="M429" i="19"/>
  <c r="N424" i="19"/>
  <c r="L424" i="19"/>
  <c r="P423" i="19"/>
  <c r="O423" i="19"/>
  <c r="N422" i="19"/>
  <c r="N421" i="19"/>
  <c r="P420" i="19"/>
  <c r="O420" i="19"/>
  <c r="N420" i="19"/>
  <c r="M420" i="19"/>
  <c r="L420" i="19"/>
  <c r="N419" i="19"/>
  <c r="J418" i="19"/>
  <c r="K413" i="19"/>
  <c r="K412" i="19"/>
  <c r="N410" i="19"/>
  <c r="N408" i="19" s="1"/>
  <c r="M410" i="19"/>
  <c r="L410" i="19"/>
  <c r="O410" i="19" s="1"/>
  <c r="P409" i="19"/>
  <c r="O409" i="19"/>
  <c r="N407" i="19"/>
  <c r="N405" i="19" s="1"/>
  <c r="M407" i="19"/>
  <c r="M405" i="19" s="1"/>
  <c r="P405" i="19" s="1"/>
  <c r="L407" i="19"/>
  <c r="O407" i="19" s="1"/>
  <c r="P406" i="19"/>
  <c r="O406" i="19"/>
  <c r="O403" i="19"/>
  <c r="N403" i="19"/>
  <c r="M403" i="19"/>
  <c r="L403" i="19"/>
  <c r="K401" i="19"/>
  <c r="J401" i="19"/>
  <c r="I401" i="19"/>
  <c r="K400" i="19"/>
  <c r="K399" i="19"/>
  <c r="N397" i="19"/>
  <c r="N395" i="19" s="1"/>
  <c r="M397" i="19"/>
  <c r="L397" i="19"/>
  <c r="P396" i="19"/>
  <c r="O396" i="19"/>
  <c r="N394" i="19"/>
  <c r="N392" i="19" s="1"/>
  <c r="M394" i="19"/>
  <c r="L394" i="19"/>
  <c r="L392" i="19" s="1"/>
  <c r="O392" i="19" s="1"/>
  <c r="P393" i="19"/>
  <c r="O393" i="19"/>
  <c r="O390" i="19"/>
  <c r="N390" i="19"/>
  <c r="M390" i="19"/>
  <c r="P390" i="19" s="1"/>
  <c r="L390" i="19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L351" i="19" s="1"/>
  <c r="P352" i="19"/>
  <c r="O352" i="19"/>
  <c r="N350" i="19"/>
  <c r="N348" i="19" s="1"/>
  <c r="M350" i="19"/>
  <c r="L350" i="19"/>
  <c r="P349" i="19"/>
  <c r="O349" i="19"/>
  <c r="O346" i="19"/>
  <c r="N346" i="19"/>
  <c r="M346" i="19"/>
  <c r="P346" i="19" s="1"/>
  <c r="L346" i="19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P335" i="19"/>
  <c r="O335" i="19"/>
  <c r="N333" i="19"/>
  <c r="M333" i="19"/>
  <c r="M331" i="19" s="1"/>
  <c r="L333" i="19"/>
  <c r="P332" i="19"/>
  <c r="O332" i="19"/>
  <c r="O329" i="19"/>
  <c r="N329" i="19"/>
  <c r="M329" i="19"/>
  <c r="P329" i="19" s="1"/>
  <c r="L329" i="19"/>
  <c r="I327" i="19"/>
  <c r="I325" i="19"/>
  <c r="I314" i="19" s="1"/>
  <c r="K314" i="19" s="1"/>
  <c r="N323" i="19"/>
  <c r="N321" i="19" s="1"/>
  <c r="M323" i="19"/>
  <c r="P323" i="19" s="1"/>
  <c r="L323" i="19"/>
  <c r="O323" i="19" s="1"/>
  <c r="P322" i="19"/>
  <c r="O322" i="19"/>
  <c r="N320" i="19"/>
  <c r="N318" i="19" s="1"/>
  <c r="M320" i="19"/>
  <c r="P320" i="19" s="1"/>
  <c r="L320" i="19"/>
  <c r="O320" i="19" s="1"/>
  <c r="P319" i="19"/>
  <c r="O319" i="19"/>
  <c r="P316" i="19"/>
  <c r="N316" i="19"/>
  <c r="M316" i="19"/>
  <c r="L316" i="19"/>
  <c r="O316" i="19" s="1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M304" i="19" s="1"/>
  <c r="P304" i="19" s="1"/>
  <c r="L306" i="19"/>
  <c r="O306" i="19" s="1"/>
  <c r="P305" i="19"/>
  <c r="O305" i="19"/>
  <c r="N303" i="19"/>
  <c r="N301" i="19" s="1"/>
  <c r="M303" i="19"/>
  <c r="M301" i="19" s="1"/>
  <c r="P301" i="19" s="1"/>
  <c r="L303" i="19"/>
  <c r="O303" i="19" s="1"/>
  <c r="P302" i="19"/>
  <c r="O302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K287" i="19" s="1"/>
  <c r="N285" i="19"/>
  <c r="N283" i="19" s="1"/>
  <c r="M285" i="19"/>
  <c r="P285" i="19" s="1"/>
  <c r="L285" i="19"/>
  <c r="P284" i="19"/>
  <c r="O284" i="19"/>
  <c r="N282" i="19"/>
  <c r="M282" i="19"/>
  <c r="L282" i="19"/>
  <c r="O282" i="19" s="1"/>
  <c r="P281" i="19"/>
  <c r="O281" i="19"/>
  <c r="P278" i="19"/>
  <c r="N278" i="19"/>
  <c r="M278" i="19"/>
  <c r="L278" i="19"/>
  <c r="O278" i="19" s="1"/>
  <c r="J276" i="19"/>
  <c r="I271" i="19"/>
  <c r="I260" i="19" s="1"/>
  <c r="K260" i="19" s="1"/>
  <c r="N269" i="19"/>
  <c r="M269" i="19"/>
  <c r="P269" i="19" s="1"/>
  <c r="L269" i="19"/>
  <c r="L267" i="19" s="1"/>
  <c r="O267" i="19" s="1"/>
  <c r="P268" i="19"/>
  <c r="O268" i="19"/>
  <c r="N266" i="19"/>
  <c r="N264" i="19" s="1"/>
  <c r="M266" i="19"/>
  <c r="L266" i="19"/>
  <c r="L264" i="19" s="1"/>
  <c r="P265" i="19"/>
  <c r="O265" i="19"/>
  <c r="O262" i="19"/>
  <c r="N262" i="19"/>
  <c r="M262" i="19"/>
  <c r="P262" i="19" s="1"/>
  <c r="L262" i="19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J237" i="19"/>
  <c r="J226" i="19" s="1"/>
  <c r="J180" i="19" s="1"/>
  <c r="K236" i="19"/>
  <c r="J236" i="19"/>
  <c r="I236" i="19"/>
  <c r="K235" i="19"/>
  <c r="J235" i="19"/>
  <c r="I235" i="19"/>
  <c r="J233" i="19"/>
  <c r="N231" i="19"/>
  <c r="N230" i="19"/>
  <c r="N229" i="19"/>
  <c r="N228" i="19"/>
  <c r="I225" i="19"/>
  <c r="K225" i="19" s="1"/>
  <c r="I224" i="19"/>
  <c r="I216" i="19" s="1"/>
  <c r="K216" i="19" s="1"/>
  <c r="I223" i="19"/>
  <c r="K223" i="19" s="1"/>
  <c r="L220" i="19"/>
  <c r="L219" i="19"/>
  <c r="L218" i="19"/>
  <c r="P217" i="19"/>
  <c r="N217" i="19"/>
  <c r="J216" i="19"/>
  <c r="I215" i="19"/>
  <c r="I208" i="19" s="1"/>
  <c r="K208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M187" i="19" s="1"/>
  <c r="P187" i="19" s="1"/>
  <c r="L189" i="19"/>
  <c r="O189" i="19" s="1"/>
  <c r="P188" i="19"/>
  <c r="O188" i="19"/>
  <c r="N186" i="19"/>
  <c r="M186" i="19"/>
  <c r="M184" i="19" s="1"/>
  <c r="L186" i="19"/>
  <c r="L184" i="19" s="1"/>
  <c r="P185" i="19"/>
  <c r="O185" i="19"/>
  <c r="N182" i="19"/>
  <c r="M182" i="19"/>
  <c r="P182" i="19" s="1"/>
  <c r="L182" i="19"/>
  <c r="O182" i="19" s="1"/>
  <c r="J177" i="19"/>
  <c r="I176" i="19"/>
  <c r="K176" i="19" s="1"/>
  <c r="J174" i="19"/>
  <c r="N173" i="19"/>
  <c r="N171" i="19" s="1"/>
  <c r="M173" i="19"/>
  <c r="M171" i="19" s="1"/>
  <c r="P171" i="19" s="1"/>
  <c r="L173" i="19"/>
  <c r="P172" i="19"/>
  <c r="O172" i="19"/>
  <c r="N170" i="19"/>
  <c r="M170" i="19"/>
  <c r="M168" i="19" s="1"/>
  <c r="L170" i="19"/>
  <c r="L168" i="19" s="1"/>
  <c r="P169" i="19"/>
  <c r="O169" i="19"/>
  <c r="N166" i="19"/>
  <c r="M166" i="19"/>
  <c r="L166" i="19"/>
  <c r="O166" i="19" s="1"/>
  <c r="J164" i="19"/>
  <c r="I159" i="19"/>
  <c r="I148" i="19" s="1"/>
  <c r="K148" i="19" s="1"/>
  <c r="N157" i="19"/>
  <c r="N155" i="19" s="1"/>
  <c r="M157" i="19"/>
  <c r="M155" i="19" s="1"/>
  <c r="P155" i="19" s="1"/>
  <c r="L157" i="19"/>
  <c r="L155" i="19" s="1"/>
  <c r="O155" i="19" s="1"/>
  <c r="P156" i="19"/>
  <c r="O156" i="19"/>
  <c r="N154" i="19"/>
  <c r="M154" i="19"/>
  <c r="P154" i="19" s="1"/>
  <c r="L154" i="19"/>
  <c r="L152" i="19" s="1"/>
  <c r="O152" i="19" s="1"/>
  <c r="P153" i="19"/>
  <c r="O153" i="19"/>
  <c r="O150" i="19"/>
  <c r="N150" i="19"/>
  <c r="M150" i="19"/>
  <c r="P150" i="19" s="1"/>
  <c r="L150" i="19"/>
  <c r="J148" i="19"/>
  <c r="I146" i="19"/>
  <c r="I130" i="19" s="1"/>
  <c r="K130" i="19" s="1"/>
  <c r="I145" i="19"/>
  <c r="K145" i="19" s="1"/>
  <c r="I144" i="19"/>
  <c r="N140" i="19"/>
  <c r="N138" i="19" s="1"/>
  <c r="M140" i="19"/>
  <c r="P140" i="19" s="1"/>
  <c r="L140" i="19"/>
  <c r="O140" i="19" s="1"/>
  <c r="P139" i="19"/>
  <c r="O139" i="19"/>
  <c r="N137" i="19"/>
  <c r="M137" i="19"/>
  <c r="L137" i="19"/>
  <c r="O137" i="19" s="1"/>
  <c r="P136" i="19"/>
  <c r="O136" i="19"/>
  <c r="P133" i="19"/>
  <c r="O133" i="19"/>
  <c r="N133" i="19"/>
  <c r="M133" i="19"/>
  <c r="L133" i="19"/>
  <c r="J130" i="19"/>
  <c r="N127" i="19"/>
  <c r="N125" i="19" s="1"/>
  <c r="M127" i="19"/>
  <c r="L127" i="19"/>
  <c r="L125" i="19" s="1"/>
  <c r="O125" i="19" s="1"/>
  <c r="P126" i="19"/>
  <c r="O126" i="19"/>
  <c r="N124" i="19"/>
  <c r="N122" i="19" s="1"/>
  <c r="M124" i="19"/>
  <c r="P124" i="19" s="1"/>
  <c r="L124" i="19"/>
  <c r="P123" i="19"/>
  <c r="O123" i="19"/>
  <c r="O120" i="19"/>
  <c r="N120" i="19"/>
  <c r="M120" i="19"/>
  <c r="P120" i="19" s="1"/>
  <c r="L120" i="19"/>
  <c r="I116" i="19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J99" i="19"/>
  <c r="I99" i="19"/>
  <c r="J98" i="19"/>
  <c r="I98" i="19"/>
  <c r="I86" i="19" s="1"/>
  <c r="N96" i="19"/>
  <c r="N94" i="19" s="1"/>
  <c r="M96" i="19"/>
  <c r="L96" i="19"/>
  <c r="O96" i="19" s="1"/>
  <c r="P95" i="19"/>
  <c r="O95" i="19"/>
  <c r="N93" i="19"/>
  <c r="M93" i="19"/>
  <c r="M91" i="19" s="1"/>
  <c r="L93" i="19"/>
  <c r="L91" i="19" s="1"/>
  <c r="P92" i="19"/>
  <c r="O92" i="19"/>
  <c r="N89" i="19"/>
  <c r="M89" i="19"/>
  <c r="P89" i="19" s="1"/>
  <c r="L89" i="19"/>
  <c r="J87" i="19"/>
  <c r="J86" i="19"/>
  <c r="I84" i="19"/>
  <c r="K84" i="19" s="1"/>
  <c r="I83" i="19"/>
  <c r="K83" i="19" s="1"/>
  <c r="I82" i="19"/>
  <c r="I81" i="19"/>
  <c r="K81" i="19" s="1"/>
  <c r="I80" i="19"/>
  <c r="K80" i="19" s="1"/>
  <c r="I79" i="19"/>
  <c r="I78" i="19"/>
  <c r="K78" i="19" s="1"/>
  <c r="J77" i="19"/>
  <c r="J76" i="19"/>
  <c r="J64" i="19" s="1"/>
  <c r="N74" i="19"/>
  <c r="N72" i="19" s="1"/>
  <c r="M74" i="19"/>
  <c r="P74" i="19" s="1"/>
  <c r="L74" i="19"/>
  <c r="L72" i="19" s="1"/>
  <c r="O72" i="19" s="1"/>
  <c r="P73" i="19"/>
  <c r="O73" i="19"/>
  <c r="N71" i="19"/>
  <c r="N69" i="19" s="1"/>
  <c r="M71" i="19"/>
  <c r="L71" i="19"/>
  <c r="L69" i="19" s="1"/>
  <c r="P70" i="19"/>
  <c r="O70" i="19"/>
  <c r="N67" i="19"/>
  <c r="M67" i="19"/>
  <c r="L67" i="19"/>
  <c r="O67" i="19" s="1"/>
  <c r="J65" i="19"/>
  <c r="N61" i="19"/>
  <c r="N59" i="19" s="1"/>
  <c r="M61" i="19"/>
  <c r="M59" i="19" s="1"/>
  <c r="P59" i="19" s="1"/>
  <c r="L61" i="19"/>
  <c r="O61" i="19" s="1"/>
  <c r="P60" i="19"/>
  <c r="O60" i="19"/>
  <c r="N58" i="19"/>
  <c r="N56" i="19" s="1"/>
  <c r="M58" i="19"/>
  <c r="M56" i="19" s="1"/>
  <c r="L58" i="19"/>
  <c r="P57" i="19"/>
  <c r="O57" i="19"/>
  <c r="P54" i="19"/>
  <c r="O54" i="19"/>
  <c r="N54" i="19"/>
  <c r="M54" i="19"/>
  <c r="L54" i="19"/>
  <c r="N49" i="19"/>
  <c r="M49" i="19"/>
  <c r="P49" i="19" s="1"/>
  <c r="L49" i="19"/>
  <c r="P48" i="19"/>
  <c r="O48" i="19"/>
  <c r="N46" i="19"/>
  <c r="N44" i="19" s="1"/>
  <c r="M46" i="19"/>
  <c r="M44" i="19" s="1"/>
  <c r="L46" i="19"/>
  <c r="L44" i="19" s="1"/>
  <c r="P45" i="19"/>
  <c r="O45" i="19"/>
  <c r="N42" i="19"/>
  <c r="M42" i="19"/>
  <c r="L42" i="19"/>
  <c r="O42" i="19" s="1"/>
  <c r="P36" i="19"/>
  <c r="N36" i="19"/>
  <c r="M36" i="19"/>
  <c r="O35" i="19"/>
  <c r="N35" i="19"/>
  <c r="M35" i="19"/>
  <c r="M34" i="19" s="1"/>
  <c r="P34" i="19" s="1"/>
  <c r="L35" i="19"/>
  <c r="N34" i="19"/>
  <c r="N33" i="19"/>
  <c r="P32" i="19"/>
  <c r="N32" i="19"/>
  <c r="M32" i="19"/>
  <c r="L32" i="19"/>
  <c r="N31" i="19"/>
  <c r="N30" i="19"/>
  <c r="N29" i="19"/>
  <c r="M29" i="19"/>
  <c r="N28" i="19"/>
  <c r="P25" i="19"/>
  <c r="N25" i="19"/>
  <c r="M25" i="19"/>
  <c r="L25" i="19"/>
  <c r="O22" i="19"/>
  <c r="N22" i="19"/>
  <c r="N19" i="19" s="1"/>
  <c r="M22" i="19"/>
  <c r="L22" i="19"/>
  <c r="L19" i="19"/>
  <c r="N15" i="19"/>
  <c r="M15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N807" i="18"/>
  <c r="N805" i="18" s="1"/>
  <c r="M807" i="18"/>
  <c r="P807" i="18" s="1"/>
  <c r="L807" i="18"/>
  <c r="O807" i="18" s="1"/>
  <c r="N806" i="18"/>
  <c r="M806" i="18"/>
  <c r="L806" i="18"/>
  <c r="O806" i="18" s="1"/>
  <c r="L805" i="18"/>
  <c r="O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N789" i="18" s="1"/>
  <c r="L791" i="18"/>
  <c r="L789" i="18" s="1"/>
  <c r="P790" i="18"/>
  <c r="O790" i="18"/>
  <c r="N788" i="18"/>
  <c r="P787" i="18"/>
  <c r="O787" i="18"/>
  <c r="N787" i="18"/>
  <c r="M787" i="18"/>
  <c r="L787" i="18"/>
  <c r="N786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N772" i="18" s="1"/>
  <c r="N770" i="18" s="1"/>
  <c r="P774" i="18"/>
  <c r="O774" i="18"/>
  <c r="N773" i="18"/>
  <c r="M773" i="18"/>
  <c r="P773" i="18" s="1"/>
  <c r="L773" i="18"/>
  <c r="O773" i="18" s="1"/>
  <c r="M772" i="18"/>
  <c r="L772" i="18"/>
  <c r="O772" i="18" s="1"/>
  <c r="P771" i="18"/>
  <c r="N771" i="18"/>
  <c r="M771" i="18"/>
  <c r="L771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N756" i="18" s="1"/>
  <c r="N754" i="18" s="1"/>
  <c r="P758" i="18"/>
  <c r="O758" i="18"/>
  <c r="N757" i="18"/>
  <c r="M757" i="18"/>
  <c r="P757" i="18" s="1"/>
  <c r="L757" i="18"/>
  <c r="O757" i="18" s="1"/>
  <c r="M756" i="18"/>
  <c r="L756" i="18"/>
  <c r="O756" i="18" s="1"/>
  <c r="P755" i="18"/>
  <c r="N755" i="18"/>
  <c r="M755" i="18"/>
  <c r="L755" i="18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N739" i="18" s="1"/>
  <c r="N737" i="18" s="1"/>
  <c r="P741" i="18"/>
  <c r="O741" i="18"/>
  <c r="M740" i="18"/>
  <c r="P740" i="18" s="1"/>
  <c r="L740" i="18"/>
  <c r="O740" i="18" s="1"/>
  <c r="M739" i="18"/>
  <c r="L739" i="18"/>
  <c r="O739" i="18" s="1"/>
  <c r="P738" i="18"/>
  <c r="N738" i="18"/>
  <c r="M738" i="18"/>
  <c r="L738" i="18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P695" i="18"/>
  <c r="O695" i="18"/>
  <c r="N695" i="18"/>
  <c r="M695" i="18"/>
  <c r="L695" i="18"/>
  <c r="N690" i="18"/>
  <c r="N687" i="18" s="1"/>
  <c r="N685" i="18" s="1"/>
  <c r="L690" i="18"/>
  <c r="P686" i="18"/>
  <c r="N686" i="18"/>
  <c r="M686" i="18"/>
  <c r="L686" i="18"/>
  <c r="J679" i="18"/>
  <c r="J678" i="18" s="1"/>
  <c r="I678" i="18"/>
  <c r="K678" i="18" s="1"/>
  <c r="J675" i="18"/>
  <c r="I671" i="18"/>
  <c r="K671" i="18" s="1"/>
  <c r="I670" i="18"/>
  <c r="K670" i="18" s="1"/>
  <c r="J669" i="18"/>
  <c r="I669" i="18"/>
  <c r="K675" i="18" s="1"/>
  <c r="P667" i="18"/>
  <c r="O667" i="18"/>
  <c r="P666" i="18"/>
  <c r="O666" i="18"/>
  <c r="P665" i="18"/>
  <c r="N665" i="18"/>
  <c r="M665" i="18"/>
  <c r="L665" i="18"/>
  <c r="O665" i="18" s="1"/>
  <c r="N660" i="18"/>
  <c r="N658" i="18" s="1"/>
  <c r="L660" i="18"/>
  <c r="M660" i="18" s="1"/>
  <c r="M658" i="18" s="1"/>
  <c r="P659" i="18"/>
  <c r="O659" i="18"/>
  <c r="N657" i="18"/>
  <c r="P656" i="18"/>
  <c r="O656" i="18"/>
  <c r="N656" i="18"/>
  <c r="M656" i="18"/>
  <c r="L656" i="18"/>
  <c r="N655" i="18"/>
  <c r="J654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L632" i="18" s="1"/>
  <c r="O632" i="18" s="1"/>
  <c r="P633" i="18"/>
  <c r="O633" i="18"/>
  <c r="N632" i="18"/>
  <c r="N631" i="18"/>
  <c r="N629" i="18" s="1"/>
  <c r="N630" i="18"/>
  <c r="M630" i="18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I594" i="18"/>
  <c r="J593" i="18"/>
  <c r="J592" i="18" s="1"/>
  <c r="I593" i="18"/>
  <c r="J583" i="18"/>
  <c r="J582" i="18"/>
  <c r="J576" i="18" s="1"/>
  <c r="J559" i="18" s="1"/>
  <c r="J543" i="18" s="1"/>
  <c r="J577" i="18"/>
  <c r="I577" i="18"/>
  <c r="K577" i="18" s="1"/>
  <c r="I576" i="18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N555" i="18"/>
  <c r="M555" i="18"/>
  <c r="N549" i="18"/>
  <c r="L549" i="18"/>
  <c r="P548" i="18"/>
  <c r="O548" i="18"/>
  <c r="N547" i="18"/>
  <c r="N546" i="18"/>
  <c r="O545" i="18"/>
  <c r="N545" i="18"/>
  <c r="L545" i="18"/>
  <c r="N544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I522" i="18" s="1"/>
  <c r="K522" i="18" s="1"/>
  <c r="P535" i="18"/>
  <c r="L535" i="18"/>
  <c r="O535" i="18" s="1"/>
  <c r="P534" i="18"/>
  <c r="O534" i="18"/>
  <c r="P533" i="18"/>
  <c r="N533" i="18"/>
  <c r="M533" i="18"/>
  <c r="P528" i="18"/>
  <c r="N528" i="18"/>
  <c r="L528" i="18"/>
  <c r="O528" i="18" s="1"/>
  <c r="P527" i="18"/>
  <c r="O527" i="18"/>
  <c r="P526" i="18"/>
  <c r="N526" i="18"/>
  <c r="M526" i="18"/>
  <c r="L526" i="18"/>
  <c r="O526" i="18" s="1"/>
  <c r="P525" i="18"/>
  <c r="N525" i="18"/>
  <c r="N523" i="18" s="1"/>
  <c r="M525" i="18"/>
  <c r="O524" i="18"/>
  <c r="N524" i="18"/>
  <c r="M524" i="18"/>
  <c r="L524" i="18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5" i="18" s="1"/>
  <c r="P506" i="18"/>
  <c r="O506" i="18"/>
  <c r="O505" i="18"/>
  <c r="M505" i="18"/>
  <c r="P505" i="18" s="1"/>
  <c r="L505" i="18"/>
  <c r="N504" i="18"/>
  <c r="N502" i="18" s="1"/>
  <c r="M504" i="18"/>
  <c r="P504" i="18" s="1"/>
  <c r="L504" i="18"/>
  <c r="O504" i="18" s="1"/>
  <c r="N503" i="18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L477" i="18" s="1"/>
  <c r="O477" i="18" s="1"/>
  <c r="P478" i="18"/>
  <c r="O478" i="18"/>
  <c r="P477" i="18"/>
  <c r="N477" i="18"/>
  <c r="M477" i="18"/>
  <c r="N472" i="18"/>
  <c r="L472" i="18"/>
  <c r="P471" i="18"/>
  <c r="O471" i="18"/>
  <c r="N470" i="18"/>
  <c r="N469" i="18"/>
  <c r="N468" i="18"/>
  <c r="M468" i="18"/>
  <c r="P468" i="18" s="1"/>
  <c r="L468" i="18"/>
  <c r="O468" i="18" s="1"/>
  <c r="J466" i="18"/>
  <c r="I466" i="18"/>
  <c r="K466" i="18" s="1"/>
  <c r="J465" i="18"/>
  <c r="I465" i="18"/>
  <c r="I464" i="18"/>
  <c r="K464" i="18" s="1"/>
  <c r="I463" i="18"/>
  <c r="K463" i="18" s="1"/>
  <c r="I462" i="18"/>
  <c r="I443" i="18" s="1"/>
  <c r="I460" i="18"/>
  <c r="K460" i="18" s="1"/>
  <c r="K458" i="18"/>
  <c r="P456" i="18"/>
  <c r="L456" i="18"/>
  <c r="O456" i="18" s="1"/>
  <c r="P455" i="18"/>
  <c r="O455" i="18"/>
  <c r="N454" i="18"/>
  <c r="M454" i="18"/>
  <c r="P454" i="18" s="1"/>
  <c r="N449" i="18"/>
  <c r="L449" i="18"/>
  <c r="L447" i="18" s="1"/>
  <c r="O447" i="18" s="1"/>
  <c r="P448" i="18"/>
  <c r="O448" i="18"/>
  <c r="N447" i="18"/>
  <c r="N446" i="18"/>
  <c r="P445" i="18"/>
  <c r="N445" i="18"/>
  <c r="M445" i="18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K435" i="18" s="1"/>
  <c r="J434" i="18"/>
  <c r="P431" i="18"/>
  <c r="L431" i="18"/>
  <c r="L429" i="18" s="1"/>
  <c r="O429" i="18" s="1"/>
  <c r="P430" i="18"/>
  <c r="O430" i="18"/>
  <c r="N429" i="18"/>
  <c r="M429" i="18"/>
  <c r="P429" i="18" s="1"/>
  <c r="N424" i="18"/>
  <c r="L424" i="18"/>
  <c r="P423" i="18"/>
  <c r="O423" i="18"/>
  <c r="N422" i="18"/>
  <c r="N421" i="18"/>
  <c r="N419" i="18" s="1"/>
  <c r="N420" i="18"/>
  <c r="M420" i="18"/>
  <c r="L420" i="18"/>
  <c r="O420" i="18" s="1"/>
  <c r="J418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P397" i="18" s="1"/>
  <c r="L397" i="18"/>
  <c r="P396" i="18"/>
  <c r="O396" i="18"/>
  <c r="N394" i="18"/>
  <c r="N392" i="18" s="1"/>
  <c r="M394" i="18"/>
  <c r="P394" i="18" s="1"/>
  <c r="L394" i="18"/>
  <c r="P393" i="18"/>
  <c r="O393" i="18"/>
  <c r="N390" i="18"/>
  <c r="M390" i="18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P352" i="18"/>
  <c r="O352" i="18"/>
  <c r="N350" i="18"/>
  <c r="M350" i="18"/>
  <c r="M348" i="18" s="1"/>
  <c r="L350" i="18"/>
  <c r="P349" i="18"/>
  <c r="O349" i="18"/>
  <c r="P346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M334" i="18" s="1"/>
  <c r="P334" i="18" s="1"/>
  <c r="L336" i="18"/>
  <c r="O336" i="18" s="1"/>
  <c r="P335" i="18"/>
  <c r="O335" i="18"/>
  <c r="N333" i="18"/>
  <c r="N331" i="18" s="1"/>
  <c r="M333" i="18"/>
  <c r="L333" i="18"/>
  <c r="L331" i="18" s="1"/>
  <c r="P332" i="18"/>
  <c r="O332" i="18"/>
  <c r="P329" i="18"/>
  <c r="N329" i="18"/>
  <c r="M329" i="18"/>
  <c r="L329" i="18"/>
  <c r="O329" i="18" s="1"/>
  <c r="I327" i="18"/>
  <c r="I325" i="18"/>
  <c r="I314" i="18" s="1"/>
  <c r="K314" i="18" s="1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P320" i="18" s="1"/>
  <c r="L320" i="18"/>
  <c r="O320" i="18" s="1"/>
  <c r="P319" i="18"/>
  <c r="O319" i="18"/>
  <c r="P316" i="18"/>
  <c r="O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M303" i="18"/>
  <c r="L303" i="18"/>
  <c r="L301" i="18" s="1"/>
  <c r="O301" i="18" s="1"/>
  <c r="P302" i="18"/>
  <c r="O302" i="18"/>
  <c r="N299" i="18"/>
  <c r="M299" i="18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I276" i="18" s="1"/>
  <c r="N285" i="18"/>
  <c r="M285" i="18"/>
  <c r="M283" i="18" s="1"/>
  <c r="P283" i="18" s="1"/>
  <c r="L285" i="18"/>
  <c r="L283" i="18" s="1"/>
  <c r="O283" i="18" s="1"/>
  <c r="P284" i="18"/>
  <c r="O284" i="18"/>
  <c r="N282" i="18"/>
  <c r="M282" i="18"/>
  <c r="M280" i="18" s="1"/>
  <c r="L282" i="18"/>
  <c r="P281" i="18"/>
  <c r="O281" i="18"/>
  <c r="O278" i="18"/>
  <c r="N278" i="18"/>
  <c r="M278" i="18"/>
  <c r="P278" i="18" s="1"/>
  <c r="L278" i="18"/>
  <c r="J276" i="18"/>
  <c r="I271" i="18"/>
  <c r="K271" i="18" s="1"/>
  <c r="N269" i="18"/>
  <c r="N267" i="18" s="1"/>
  <c r="M269" i="18"/>
  <c r="M267" i="18" s="1"/>
  <c r="P267" i="18" s="1"/>
  <c r="L269" i="18"/>
  <c r="L267" i="18" s="1"/>
  <c r="O267" i="18" s="1"/>
  <c r="P268" i="18"/>
  <c r="O268" i="18"/>
  <c r="N266" i="18"/>
  <c r="N264" i="18" s="1"/>
  <c r="M266" i="18"/>
  <c r="M264" i="18" s="1"/>
  <c r="L266" i="18"/>
  <c r="L264" i="18" s="1"/>
  <c r="P265" i="18"/>
  <c r="O265" i="18"/>
  <c r="P262" i="18"/>
  <c r="N262" i="18"/>
  <c r="M262" i="18"/>
  <c r="L262" i="18"/>
  <c r="O262" i="18" s="1"/>
  <c r="J260" i="18"/>
  <c r="K258" i="18"/>
  <c r="K257" i="18"/>
  <c r="I255" i="18"/>
  <c r="K255" i="18" s="1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N227" i="18" s="1"/>
  <c r="J237" i="18"/>
  <c r="J236" i="18"/>
  <c r="I236" i="18"/>
  <c r="K236" i="18" s="1"/>
  <c r="J235" i="18"/>
  <c r="I235" i="18"/>
  <c r="K235" i="18" s="1"/>
  <c r="J233" i="18"/>
  <c r="N231" i="18"/>
  <c r="N230" i="18"/>
  <c r="N229" i="18"/>
  <c r="N228" i="18"/>
  <c r="J226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M186" i="18"/>
  <c r="L186" i="18"/>
  <c r="L184" i="18" s="1"/>
  <c r="P185" i="18"/>
  <c r="O185" i="18"/>
  <c r="P182" i="18"/>
  <c r="N182" i="18"/>
  <c r="M182" i="18"/>
  <c r="L182" i="18"/>
  <c r="O182" i="18" s="1"/>
  <c r="J180" i="18"/>
  <c r="J177" i="18"/>
  <c r="I176" i="18"/>
  <c r="I174" i="18" s="1"/>
  <c r="K174" i="18" s="1"/>
  <c r="J174" i="18"/>
  <c r="N173" i="18"/>
  <c r="M173" i="18"/>
  <c r="P173" i="18" s="1"/>
  <c r="L173" i="18"/>
  <c r="P172" i="18"/>
  <c r="O172" i="18"/>
  <c r="N170" i="18"/>
  <c r="N168" i="18" s="1"/>
  <c r="M170" i="18"/>
  <c r="L170" i="18"/>
  <c r="L168" i="18" s="1"/>
  <c r="P169" i="18"/>
  <c r="O169" i="18"/>
  <c r="P166" i="18"/>
  <c r="O166" i="18"/>
  <c r="N166" i="18"/>
  <c r="M166" i="18"/>
  <c r="L166" i="18"/>
  <c r="J164" i="18"/>
  <c r="I159" i="18"/>
  <c r="K159" i="18" s="1"/>
  <c r="N157" i="18"/>
  <c r="N155" i="18" s="1"/>
  <c r="M157" i="18"/>
  <c r="P157" i="18" s="1"/>
  <c r="L157" i="18"/>
  <c r="L155" i="18" s="1"/>
  <c r="O155" i="18" s="1"/>
  <c r="P156" i="18"/>
  <c r="O156" i="18"/>
  <c r="N154" i="18"/>
  <c r="M154" i="18"/>
  <c r="P154" i="18" s="1"/>
  <c r="L154" i="18"/>
  <c r="L152" i="18" s="1"/>
  <c r="O152" i="18" s="1"/>
  <c r="P153" i="18"/>
  <c r="O153" i="18"/>
  <c r="P150" i="18"/>
  <c r="N150" i="18"/>
  <c r="M150" i="18"/>
  <c r="L150" i="18"/>
  <c r="O150" i="18" s="1"/>
  <c r="J148" i="18"/>
  <c r="I146" i="18"/>
  <c r="K146" i="18" s="1"/>
  <c r="I145" i="18"/>
  <c r="I143" i="18" s="1"/>
  <c r="I144" i="18"/>
  <c r="K144" i="18" s="1"/>
  <c r="N140" i="18"/>
  <c r="N138" i="18" s="1"/>
  <c r="M140" i="18"/>
  <c r="P140" i="18" s="1"/>
  <c r="L140" i="18"/>
  <c r="L138" i="18" s="1"/>
  <c r="O138" i="18" s="1"/>
  <c r="P139" i="18"/>
  <c r="O139" i="18"/>
  <c r="N137" i="18"/>
  <c r="N135" i="18" s="1"/>
  <c r="M137" i="18"/>
  <c r="P137" i="18" s="1"/>
  <c r="L137" i="18"/>
  <c r="P136" i="18"/>
  <c r="O136" i="18"/>
  <c r="O133" i="18"/>
  <c r="N133" i="18"/>
  <c r="M133" i="18"/>
  <c r="P133" i="18" s="1"/>
  <c r="L133" i="18"/>
  <c r="J130" i="18"/>
  <c r="N127" i="18"/>
  <c r="N125" i="18" s="1"/>
  <c r="M127" i="18"/>
  <c r="M125" i="18" s="1"/>
  <c r="L127" i="18"/>
  <c r="L125" i="18" s="1"/>
  <c r="P126" i="18"/>
  <c r="O126" i="18"/>
  <c r="N124" i="18"/>
  <c r="N122" i="18" s="1"/>
  <c r="M124" i="18"/>
  <c r="L124" i="18"/>
  <c r="L122" i="18" s="1"/>
  <c r="O122" i="18" s="1"/>
  <c r="P123" i="18"/>
  <c r="O123" i="18"/>
  <c r="N120" i="18"/>
  <c r="M120" i="18"/>
  <c r="L120" i="18"/>
  <c r="O120" i="18" s="1"/>
  <c r="K118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I87" i="18" s="1"/>
  <c r="J98" i="18"/>
  <c r="J86" i="18" s="1"/>
  <c r="I98" i="18"/>
  <c r="I86" i="18" s="1"/>
  <c r="N96" i="18"/>
  <c r="N94" i="18" s="1"/>
  <c r="M96" i="18"/>
  <c r="P96" i="18" s="1"/>
  <c r="L96" i="18"/>
  <c r="O96" i="18" s="1"/>
  <c r="P95" i="18"/>
  <c r="O95" i="18"/>
  <c r="N93" i="18"/>
  <c r="M93" i="18"/>
  <c r="M91" i="18" s="1"/>
  <c r="L93" i="18"/>
  <c r="L91" i="18" s="1"/>
  <c r="P92" i="18"/>
  <c r="O92" i="18"/>
  <c r="N89" i="18"/>
  <c r="M89" i="18"/>
  <c r="P89" i="18" s="1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65" i="18" s="1"/>
  <c r="J76" i="18"/>
  <c r="N74" i="18"/>
  <c r="M74" i="18"/>
  <c r="P74" i="18" s="1"/>
  <c r="L74" i="18"/>
  <c r="P73" i="18"/>
  <c r="O73" i="18"/>
  <c r="N71" i="18"/>
  <c r="N69" i="18" s="1"/>
  <c r="M71" i="18"/>
  <c r="L71" i="18"/>
  <c r="P70" i="18"/>
  <c r="O70" i="18"/>
  <c r="N67" i="18"/>
  <c r="M67" i="18"/>
  <c r="P67" i="18" s="1"/>
  <c r="L67" i="18"/>
  <c r="O67" i="18" s="1"/>
  <c r="J64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M56" i="18" s="1"/>
  <c r="L58" i="18"/>
  <c r="L56" i="18" s="1"/>
  <c r="P57" i="18"/>
  <c r="O57" i="18"/>
  <c r="O54" i="18"/>
  <c r="N54" i="18"/>
  <c r="M54" i="18"/>
  <c r="L54" i="18"/>
  <c r="N49" i="18"/>
  <c r="M49" i="18"/>
  <c r="P49" i="18" s="1"/>
  <c r="L49" i="18"/>
  <c r="O49" i="18" s="1"/>
  <c r="P48" i="18"/>
  <c r="O48" i="18"/>
  <c r="N46" i="18"/>
  <c r="N44" i="18" s="1"/>
  <c r="M46" i="18"/>
  <c r="M44" i="18" s="1"/>
  <c r="L46" i="18"/>
  <c r="P45" i="18"/>
  <c r="O45" i="18"/>
  <c r="O42" i="18"/>
  <c r="N42" i="18"/>
  <c r="M42" i="18"/>
  <c r="L42" i="18"/>
  <c r="P36" i="18"/>
  <c r="N36" i="18"/>
  <c r="N34" i="18" s="1"/>
  <c r="M36" i="18"/>
  <c r="O35" i="18"/>
  <c r="N35" i="18"/>
  <c r="M35" i="18"/>
  <c r="P35" i="18" s="1"/>
  <c r="L35" i="18"/>
  <c r="N33" i="18"/>
  <c r="P32" i="18"/>
  <c r="N32" i="18"/>
  <c r="M32" i="18"/>
  <c r="L32" i="18"/>
  <c r="N30" i="18"/>
  <c r="M29" i="18"/>
  <c r="P29" i="18" s="1"/>
  <c r="P25" i="18"/>
  <c r="N25" i="18"/>
  <c r="M25" i="18"/>
  <c r="L25" i="18"/>
  <c r="O22" i="18"/>
  <c r="N22" i="18"/>
  <c r="M22" i="18"/>
  <c r="P22" i="18" s="1"/>
  <c r="L22" i="18"/>
  <c r="N19" i="18"/>
  <c r="L19" i="18"/>
  <c r="M15" i="18"/>
  <c r="P15" i="18" s="1"/>
  <c r="N12" i="18"/>
  <c r="L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O815" i="17"/>
  <c r="N815" i="17"/>
  <c r="M815" i="17"/>
  <c r="P815" i="17" s="1"/>
  <c r="L815" i="17"/>
  <c r="P810" i="17"/>
  <c r="O810" i="17"/>
  <c r="N810" i="17"/>
  <c r="N807" i="17" s="1"/>
  <c r="P809" i="17"/>
  <c r="O809" i="17"/>
  <c r="O808" i="17"/>
  <c r="N808" i="17"/>
  <c r="M808" i="17"/>
  <c r="P808" i="17" s="1"/>
  <c r="L808" i="17"/>
  <c r="P807" i="17"/>
  <c r="M807" i="17"/>
  <c r="L807" i="17"/>
  <c r="O807" i="17" s="1"/>
  <c r="O806" i="17"/>
  <c r="N806" i="17"/>
  <c r="M806" i="17"/>
  <c r="P806" i="17" s="1"/>
  <c r="L806" i="17"/>
  <c r="L805" i="17" s="1"/>
  <c r="O805" i="17" s="1"/>
  <c r="N805" i="17"/>
  <c r="K804" i="17"/>
  <c r="J804" i="17"/>
  <c r="K802" i="17"/>
  <c r="J801" i="17"/>
  <c r="J800" i="17"/>
  <c r="J785" i="17" s="1"/>
  <c r="I800" i="17"/>
  <c r="I785" i="17" s="1"/>
  <c r="K785" i="17" s="1"/>
  <c r="P798" i="17"/>
  <c r="O798" i="17"/>
  <c r="P797" i="17"/>
  <c r="O797" i="17"/>
  <c r="P796" i="17"/>
  <c r="N796" i="17"/>
  <c r="M796" i="17"/>
  <c r="L796" i="17"/>
  <c r="O796" i="17" s="1"/>
  <c r="P791" i="17"/>
  <c r="N791" i="17"/>
  <c r="N788" i="17" s="1"/>
  <c r="N786" i="17" s="1"/>
  <c r="L791" i="17"/>
  <c r="L789" i="17" s="1"/>
  <c r="O789" i="17" s="1"/>
  <c r="P790" i="17"/>
  <c r="O790" i="17"/>
  <c r="N789" i="17"/>
  <c r="M789" i="17"/>
  <c r="P789" i="17" s="1"/>
  <c r="P788" i="17"/>
  <c r="M788" i="17"/>
  <c r="O787" i="17"/>
  <c r="N787" i="17"/>
  <c r="M787" i="17"/>
  <c r="P787" i="17" s="1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P774" i="17"/>
  <c r="O774" i="17"/>
  <c r="P773" i="17"/>
  <c r="N773" i="17"/>
  <c r="M773" i="17"/>
  <c r="L773" i="17"/>
  <c r="O773" i="17" s="1"/>
  <c r="O772" i="17"/>
  <c r="N772" i="17"/>
  <c r="M772" i="17"/>
  <c r="P772" i="17" s="1"/>
  <c r="L772" i="17"/>
  <c r="P771" i="17"/>
  <c r="N771" i="17"/>
  <c r="N770" i="17" s="1"/>
  <c r="M771" i="17"/>
  <c r="M770" i="17" s="1"/>
  <c r="P770" i="17" s="1"/>
  <c r="L771" i="17"/>
  <c r="O771" i="17" s="1"/>
  <c r="O770" i="17"/>
  <c r="L770" i="17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P758" i="17"/>
  <c r="O758" i="17"/>
  <c r="N757" i="17"/>
  <c r="M757" i="17"/>
  <c r="P757" i="17" s="1"/>
  <c r="L757" i="17"/>
  <c r="O757" i="17" s="1"/>
  <c r="N756" i="17"/>
  <c r="N754" i="17" s="1"/>
  <c r="M756" i="17"/>
  <c r="P756" i="17" s="1"/>
  <c r="L756" i="17"/>
  <c r="O756" i="17" s="1"/>
  <c r="P755" i="17"/>
  <c r="N755" i="17"/>
  <c r="M755" i="17"/>
  <c r="M754" i="17" s="1"/>
  <c r="P754" i="17" s="1"/>
  <c r="L755" i="17"/>
  <c r="O755" i="17" s="1"/>
  <c r="O754" i="17"/>
  <c r="L754" i="17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P741" i="17"/>
  <c r="O741" i="17"/>
  <c r="N740" i="17"/>
  <c r="M740" i="17"/>
  <c r="P740" i="17" s="1"/>
  <c r="L740" i="17"/>
  <c r="O740" i="17" s="1"/>
  <c r="N739" i="17"/>
  <c r="N737" i="17" s="1"/>
  <c r="M739" i="17"/>
  <c r="P739" i="17" s="1"/>
  <c r="L739" i="17"/>
  <c r="O739" i="17" s="1"/>
  <c r="P738" i="17"/>
  <c r="N738" i="17"/>
  <c r="M738" i="17"/>
  <c r="M737" i="17" s="1"/>
  <c r="P737" i="17" s="1"/>
  <c r="L738" i="17"/>
  <c r="O738" i="17" s="1"/>
  <c r="O737" i="17"/>
  <c r="L737" i="17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N695" i="17"/>
  <c r="M695" i="17"/>
  <c r="P695" i="17" s="1"/>
  <c r="L695" i="17"/>
  <c r="O695" i="17" s="1"/>
  <c r="N690" i="17"/>
  <c r="N688" i="17" s="1"/>
  <c r="L690" i="17"/>
  <c r="O690" i="17" s="1"/>
  <c r="N687" i="17"/>
  <c r="N685" i="17" s="1"/>
  <c r="P686" i="17"/>
  <c r="O686" i="17"/>
  <c r="N686" i="17"/>
  <c r="M686" i="17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4" i="17" s="1"/>
  <c r="P667" i="17"/>
  <c r="O667" i="17"/>
  <c r="P666" i="17"/>
  <c r="O666" i="17"/>
  <c r="P665" i="17"/>
  <c r="O665" i="17"/>
  <c r="N665" i="17"/>
  <c r="M665" i="17"/>
  <c r="L665" i="17"/>
  <c r="N660" i="17"/>
  <c r="N658" i="17" s="1"/>
  <c r="L660" i="17"/>
  <c r="L658" i="17" s="1"/>
  <c r="P659" i="17"/>
  <c r="O659" i="17"/>
  <c r="N657" i="17"/>
  <c r="O656" i="17"/>
  <c r="N656" i="17"/>
  <c r="N655" i="17" s="1"/>
  <c r="M656" i="17"/>
  <c r="P656" i="17" s="1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N634" i="17"/>
  <c r="L634" i="17"/>
  <c r="L631" i="17" s="1"/>
  <c r="P633" i="17"/>
  <c r="O633" i="17"/>
  <c r="N632" i="17"/>
  <c r="N631" i="17"/>
  <c r="P630" i="17"/>
  <c r="N630" i="17"/>
  <c r="N629" i="17" s="1"/>
  <c r="M630" i="17"/>
  <c r="L630" i="17"/>
  <c r="O630" i="17" s="1"/>
  <c r="J621" i="17"/>
  <c r="I621" i="17"/>
  <c r="K621" i="17" s="1"/>
  <c r="J620" i="17"/>
  <c r="I620" i="17"/>
  <c r="K613" i="17"/>
  <c r="J613" i="17"/>
  <c r="K612" i="17"/>
  <c r="J612" i="17"/>
  <c r="K611" i="17"/>
  <c r="J611" i="17"/>
  <c r="J604" i="17"/>
  <c r="J603" i="17"/>
  <c r="J593" i="17" s="1"/>
  <c r="J596" i="17"/>
  <c r="J595" i="17"/>
  <c r="J594" i="17"/>
  <c r="I594" i="17"/>
  <c r="K594" i="17" s="1"/>
  <c r="I593" i="17"/>
  <c r="I592" i="17" s="1"/>
  <c r="J583" i="17"/>
  <c r="J582" i="17"/>
  <c r="J577" i="17"/>
  <c r="I577" i="17"/>
  <c r="J576" i="17"/>
  <c r="I576" i="17"/>
  <c r="I559" i="17" s="1"/>
  <c r="I543" i="17" s="1"/>
  <c r="J569" i="17"/>
  <c r="I569" i="17"/>
  <c r="J568" i="17"/>
  <c r="I568" i="17"/>
  <c r="J561" i="17"/>
  <c r="I561" i="17"/>
  <c r="K561" i="17" s="1"/>
  <c r="J560" i="17"/>
  <c r="I560" i="17"/>
  <c r="K560" i="17" s="1"/>
  <c r="J559" i="17"/>
  <c r="J543" i="17" s="1"/>
  <c r="P557" i="17"/>
  <c r="L557" i="17"/>
  <c r="L555" i="17" s="1"/>
  <c r="O555" i="17" s="1"/>
  <c r="P556" i="17"/>
  <c r="O556" i="17"/>
  <c r="N555" i="17"/>
  <c r="N545" i="17" s="1"/>
  <c r="N544" i="17" s="1"/>
  <c r="M555" i="17"/>
  <c r="P555" i="17" s="1"/>
  <c r="N549" i="17"/>
  <c r="L549" i="17"/>
  <c r="L547" i="17" s="1"/>
  <c r="O547" i="17" s="1"/>
  <c r="P548" i="17"/>
  <c r="O548" i="17"/>
  <c r="N547" i="17"/>
  <c r="N546" i="17"/>
  <c r="O545" i="17"/>
  <c r="M545" i="17"/>
  <c r="P545" i="17" s="1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P535" i="17"/>
  <c r="L535" i="17"/>
  <c r="L533" i="17" s="1"/>
  <c r="O533" i="17" s="1"/>
  <c r="P534" i="17"/>
  <c r="O534" i="17"/>
  <c r="P533" i="17"/>
  <c r="N533" i="17"/>
  <c r="M533" i="17"/>
  <c r="P528" i="17"/>
  <c r="N528" i="17"/>
  <c r="L528" i="17"/>
  <c r="O528" i="17" s="1"/>
  <c r="P527" i="17"/>
  <c r="O527" i="17"/>
  <c r="N526" i="17"/>
  <c r="M526" i="17"/>
  <c r="P526" i="17" s="1"/>
  <c r="P525" i="17"/>
  <c r="N525" i="17"/>
  <c r="N523" i="17" s="1"/>
  <c r="M525" i="17"/>
  <c r="O524" i="17"/>
  <c r="N524" i="17"/>
  <c r="M524" i="17"/>
  <c r="L524" i="17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P506" i="17"/>
  <c r="O506" i="17"/>
  <c r="M505" i="17"/>
  <c r="P505" i="17" s="1"/>
  <c r="L505" i="17"/>
  <c r="O505" i="17" s="1"/>
  <c r="M504" i="17"/>
  <c r="P504" i="17" s="1"/>
  <c r="L504" i="17"/>
  <c r="N503" i="17"/>
  <c r="M503" i="17"/>
  <c r="P503" i="17" s="1"/>
  <c r="L503" i="17"/>
  <c r="O503" i="17" s="1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O472" i="17" s="1"/>
  <c r="P471" i="17"/>
  <c r="O471" i="17"/>
  <c r="N470" i="17"/>
  <c r="N469" i="17"/>
  <c r="N468" i="17"/>
  <c r="M468" i="17"/>
  <c r="L468" i="17"/>
  <c r="N467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I443" i="17" s="1"/>
  <c r="K443" i="17" s="1"/>
  <c r="I460" i="17"/>
  <c r="I442" i="17" s="1"/>
  <c r="K442" i="17" s="1"/>
  <c r="K458" i="17"/>
  <c r="P456" i="17"/>
  <c r="L456" i="17"/>
  <c r="P455" i="17"/>
  <c r="O455" i="17"/>
  <c r="P454" i="17"/>
  <c r="N454" i="17"/>
  <c r="M454" i="17"/>
  <c r="L454" i="17"/>
  <c r="O454" i="17" s="1"/>
  <c r="N449" i="17"/>
  <c r="N447" i="17" s="1"/>
  <c r="L449" i="17"/>
  <c r="L447" i="17" s="1"/>
  <c r="P448" i="17"/>
  <c r="O448" i="17"/>
  <c r="N446" i="17"/>
  <c r="P445" i="17"/>
  <c r="N445" i="17"/>
  <c r="N444" i="17" s="1"/>
  <c r="M445" i="17"/>
  <c r="L445" i="17"/>
  <c r="O445" i="17" s="1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P431" i="17"/>
  <c r="L431" i="17"/>
  <c r="P430" i="17"/>
  <c r="O430" i="17"/>
  <c r="N429" i="17"/>
  <c r="M429" i="17"/>
  <c r="P429" i="17" s="1"/>
  <c r="N424" i="17"/>
  <c r="N422" i="17" s="1"/>
  <c r="L424" i="17"/>
  <c r="P423" i="17"/>
  <c r="O423" i="17"/>
  <c r="N421" i="17"/>
  <c r="O420" i="17"/>
  <c r="N420" i="17"/>
  <c r="N419" i="17" s="1"/>
  <c r="M420" i="17"/>
  <c r="P420" i="17" s="1"/>
  <c r="L420" i="17"/>
  <c r="J418" i="17"/>
  <c r="K413" i="17"/>
  <c r="K412" i="17"/>
  <c r="N410" i="17"/>
  <c r="N408" i="17" s="1"/>
  <c r="M410" i="17"/>
  <c r="M408" i="17" s="1"/>
  <c r="P408" i="17" s="1"/>
  <c r="L410" i="17"/>
  <c r="L408" i="17" s="1"/>
  <c r="O408" i="17" s="1"/>
  <c r="P409" i="17"/>
  <c r="O409" i="17"/>
  <c r="N407" i="17"/>
  <c r="M407" i="17"/>
  <c r="M405" i="17" s="1"/>
  <c r="P405" i="17" s="1"/>
  <c r="L407" i="17"/>
  <c r="L405" i="17" s="1"/>
  <c r="O405" i="17" s="1"/>
  <c r="P406" i="17"/>
  <c r="O406" i="17"/>
  <c r="O403" i="17"/>
  <c r="N403" i="17"/>
  <c r="M403" i="17"/>
  <c r="P403" i="17" s="1"/>
  <c r="L403" i="17"/>
  <c r="K401" i="17"/>
  <c r="J401" i="17"/>
  <c r="I401" i="17"/>
  <c r="K400" i="17"/>
  <c r="K399" i="17"/>
  <c r="N397" i="17"/>
  <c r="N395" i="17" s="1"/>
  <c r="M397" i="17"/>
  <c r="P397" i="17" s="1"/>
  <c r="L397" i="17"/>
  <c r="P396" i="17"/>
  <c r="O396" i="17"/>
  <c r="N394" i="17"/>
  <c r="N392" i="17" s="1"/>
  <c r="M394" i="17"/>
  <c r="P394" i="17" s="1"/>
  <c r="L394" i="17"/>
  <c r="P393" i="17"/>
  <c r="O393" i="17"/>
  <c r="N390" i="17"/>
  <c r="M390" i="17"/>
  <c r="P390" i="17" s="1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N348" i="17" s="1"/>
  <c r="M350" i="17"/>
  <c r="M348" i="17" s="1"/>
  <c r="L350" i="17"/>
  <c r="P349" i="17"/>
  <c r="O349" i="17"/>
  <c r="N346" i="17"/>
  <c r="M346" i="17"/>
  <c r="P346" i="17" s="1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N331" i="17" s="1"/>
  <c r="M333" i="17"/>
  <c r="L333" i="17"/>
  <c r="P332" i="17"/>
  <c r="O332" i="17"/>
  <c r="N329" i="17"/>
  <c r="M329" i="17"/>
  <c r="P329" i="17" s="1"/>
  <c r="L329" i="17"/>
  <c r="I327" i="17"/>
  <c r="I325" i="17"/>
  <c r="K325" i="17" s="1"/>
  <c r="N323" i="17"/>
  <c r="M323" i="17"/>
  <c r="M321" i="17" s="1"/>
  <c r="P321" i="17" s="1"/>
  <c r="L323" i="17"/>
  <c r="O323" i="17" s="1"/>
  <c r="P322" i="17"/>
  <c r="O322" i="17"/>
  <c r="N320" i="17"/>
  <c r="N318" i="17" s="1"/>
  <c r="M320" i="17"/>
  <c r="P320" i="17" s="1"/>
  <c r="L320" i="17"/>
  <c r="O320" i="17" s="1"/>
  <c r="P319" i="17"/>
  <c r="O319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P305" i="17"/>
  <c r="O305" i="17"/>
  <c r="N303" i="17"/>
  <c r="N301" i="17" s="1"/>
  <c r="M303" i="17"/>
  <c r="L303" i="17"/>
  <c r="P302" i="17"/>
  <c r="O302" i="17"/>
  <c r="O299" i="17"/>
  <c r="N299" i="17"/>
  <c r="M299" i="17"/>
  <c r="P299" i="17" s="1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K287" i="17" s="1"/>
  <c r="N285" i="17"/>
  <c r="N283" i="17" s="1"/>
  <c r="M285" i="17"/>
  <c r="L285" i="17"/>
  <c r="O285" i="17" s="1"/>
  <c r="P284" i="17"/>
  <c r="O284" i="17"/>
  <c r="N282" i="17"/>
  <c r="M282" i="17"/>
  <c r="L282" i="17"/>
  <c r="P281" i="17"/>
  <c r="O281" i="17"/>
  <c r="P278" i="17"/>
  <c r="N278" i="17"/>
  <c r="M278" i="17"/>
  <c r="L278" i="17"/>
  <c r="J276" i="17"/>
  <c r="I271" i="17"/>
  <c r="K271" i="17" s="1"/>
  <c r="N269" i="17"/>
  <c r="N267" i="17" s="1"/>
  <c r="M269" i="17"/>
  <c r="P269" i="17" s="1"/>
  <c r="L269" i="17"/>
  <c r="P268" i="17"/>
  <c r="O268" i="17"/>
  <c r="N266" i="17"/>
  <c r="N264" i="17" s="1"/>
  <c r="M266" i="17"/>
  <c r="L266" i="17"/>
  <c r="P265" i="17"/>
  <c r="O265" i="17"/>
  <c r="O262" i="17"/>
  <c r="N262" i="17"/>
  <c r="M262" i="17"/>
  <c r="P262" i="17" s="1"/>
  <c r="L262" i="17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N227" i="17" s="1"/>
  <c r="J237" i="17"/>
  <c r="J226" i="17" s="1"/>
  <c r="J180" i="17" s="1"/>
  <c r="J236" i="17"/>
  <c r="I236" i="17"/>
  <c r="K236" i="17" s="1"/>
  <c r="J235" i="17"/>
  <c r="I235" i="17"/>
  <c r="K235" i="17" s="1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N184" i="17" s="1"/>
  <c r="M186" i="17"/>
  <c r="L186" i="17"/>
  <c r="P185" i="17"/>
  <c r="O185" i="17"/>
  <c r="O182" i="17"/>
  <c r="N182" i="17"/>
  <c r="M182" i="17"/>
  <c r="L182" i="17"/>
  <c r="J177" i="17"/>
  <c r="J164" i="17" s="1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L170" i="17"/>
  <c r="O170" i="17" s="1"/>
  <c r="P169" i="17"/>
  <c r="O169" i="17"/>
  <c r="O166" i="17"/>
  <c r="N166" i="17"/>
  <c r="M166" i="17"/>
  <c r="L166" i="17"/>
  <c r="I159" i="17"/>
  <c r="I148" i="17" s="1"/>
  <c r="K148" i="17" s="1"/>
  <c r="N157" i="17"/>
  <c r="N155" i="17" s="1"/>
  <c r="M157" i="17"/>
  <c r="P157" i="17" s="1"/>
  <c r="L157" i="17"/>
  <c r="P156" i="17"/>
  <c r="O156" i="17"/>
  <c r="N154" i="17"/>
  <c r="N152" i="17" s="1"/>
  <c r="M154" i="17"/>
  <c r="P154" i="17" s="1"/>
  <c r="L154" i="17"/>
  <c r="P153" i="17"/>
  <c r="O153" i="17"/>
  <c r="O150" i="17"/>
  <c r="N150" i="17"/>
  <c r="M150" i="17"/>
  <c r="P150" i="17" s="1"/>
  <c r="L150" i="17"/>
  <c r="J148" i="17"/>
  <c r="I146" i="17"/>
  <c r="I130" i="17" s="1"/>
  <c r="K130" i="17" s="1"/>
  <c r="I145" i="17"/>
  <c r="I144" i="17"/>
  <c r="K144" i="17" s="1"/>
  <c r="N140" i="17"/>
  <c r="M140" i="17"/>
  <c r="M138" i="17" s="1"/>
  <c r="L140" i="17"/>
  <c r="L138" i="17" s="1"/>
  <c r="P139" i="17"/>
  <c r="O139" i="17"/>
  <c r="N137" i="17"/>
  <c r="N135" i="17" s="1"/>
  <c r="M137" i="17"/>
  <c r="M135" i="17" s="1"/>
  <c r="L137" i="17"/>
  <c r="P136" i="17"/>
  <c r="O136" i="17"/>
  <c r="P133" i="17"/>
  <c r="N133" i="17"/>
  <c r="M133" i="17"/>
  <c r="L133" i="17"/>
  <c r="J130" i="17"/>
  <c r="N127" i="17"/>
  <c r="N125" i="17" s="1"/>
  <c r="M127" i="17"/>
  <c r="M125" i="17" s="1"/>
  <c r="P125" i="17" s="1"/>
  <c r="L127" i="17"/>
  <c r="P126" i="17"/>
  <c r="O126" i="17"/>
  <c r="N124" i="17"/>
  <c r="N122" i="17" s="1"/>
  <c r="M124" i="17"/>
  <c r="P124" i="17" s="1"/>
  <c r="L124" i="17"/>
  <c r="P123" i="17"/>
  <c r="O123" i="17"/>
  <c r="O120" i="17"/>
  <c r="N120" i="17"/>
  <c r="M120" i="17"/>
  <c r="P120" i="17" s="1"/>
  <c r="L120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I87" i="17" s="1"/>
  <c r="K87" i="17" s="1"/>
  <c r="J98" i="17"/>
  <c r="J86" i="17" s="1"/>
  <c r="I98" i="17"/>
  <c r="I86" i="17" s="1"/>
  <c r="K86" i="17" s="1"/>
  <c r="N96" i="17"/>
  <c r="N94" i="17" s="1"/>
  <c r="M96" i="17"/>
  <c r="P96" i="17" s="1"/>
  <c r="L96" i="17"/>
  <c r="P95" i="17"/>
  <c r="O95" i="17"/>
  <c r="N93" i="17"/>
  <c r="N91" i="17" s="1"/>
  <c r="M93" i="17"/>
  <c r="M91" i="17" s="1"/>
  <c r="L93" i="17"/>
  <c r="P92" i="17"/>
  <c r="O92" i="17"/>
  <c r="O89" i="17"/>
  <c r="N89" i="17"/>
  <c r="M89" i="17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J77" i="17"/>
  <c r="J76" i="17"/>
  <c r="N74" i="17"/>
  <c r="N72" i="17" s="1"/>
  <c r="M74" i="17"/>
  <c r="P74" i="17" s="1"/>
  <c r="L74" i="17"/>
  <c r="O74" i="17" s="1"/>
  <c r="P73" i="17"/>
  <c r="O73" i="17"/>
  <c r="N71" i="17"/>
  <c r="N69" i="17" s="1"/>
  <c r="M71" i="17"/>
  <c r="M69" i="17" s="1"/>
  <c r="L71" i="17"/>
  <c r="P70" i="17"/>
  <c r="O70" i="17"/>
  <c r="P67" i="17"/>
  <c r="N67" i="17"/>
  <c r="M67" i="17"/>
  <c r="L67" i="17"/>
  <c r="J65" i="17"/>
  <c r="J64" i="17"/>
  <c r="N61" i="17"/>
  <c r="N59" i="17" s="1"/>
  <c r="M61" i="17"/>
  <c r="P61" i="17" s="1"/>
  <c r="L61" i="17"/>
  <c r="L59" i="17" s="1"/>
  <c r="O59" i="17" s="1"/>
  <c r="P60" i="17"/>
  <c r="O60" i="17"/>
  <c r="N58" i="17"/>
  <c r="N56" i="17" s="1"/>
  <c r="M58" i="17"/>
  <c r="M56" i="17" s="1"/>
  <c r="L58" i="17"/>
  <c r="L56" i="17" s="1"/>
  <c r="P57" i="17"/>
  <c r="O57" i="17"/>
  <c r="O54" i="17"/>
  <c r="N54" i="17"/>
  <c r="M54" i="17"/>
  <c r="P54" i="17" s="1"/>
  <c r="L54" i="17"/>
  <c r="N49" i="17"/>
  <c r="N47" i="17" s="1"/>
  <c r="M49" i="17"/>
  <c r="P49" i="17" s="1"/>
  <c r="L49" i="17"/>
  <c r="O49" i="17" s="1"/>
  <c r="P48" i="17"/>
  <c r="O48" i="17"/>
  <c r="N46" i="17"/>
  <c r="N44" i="17" s="1"/>
  <c r="M46" i="17"/>
  <c r="M44" i="17" s="1"/>
  <c r="L46" i="17"/>
  <c r="L44" i="17" s="1"/>
  <c r="P45" i="17"/>
  <c r="O45" i="17"/>
  <c r="P42" i="17"/>
  <c r="N42" i="17"/>
  <c r="M42" i="17"/>
  <c r="L42" i="17"/>
  <c r="N36" i="17"/>
  <c r="M36" i="17"/>
  <c r="P36" i="17" s="1"/>
  <c r="P35" i="17"/>
  <c r="N35" i="17"/>
  <c r="N34" i="17" s="1"/>
  <c r="M35" i="17"/>
  <c r="M34" i="17" s="1"/>
  <c r="P34" i="17" s="1"/>
  <c r="L35" i="17"/>
  <c r="O35" i="17" s="1"/>
  <c r="N33" i="17"/>
  <c r="N31" i="17" s="1"/>
  <c r="P32" i="17"/>
  <c r="N32" i="17"/>
  <c r="M32" i="17"/>
  <c r="M29" i="17" s="1"/>
  <c r="L32" i="17"/>
  <c r="O32" i="17" s="1"/>
  <c r="N30" i="17"/>
  <c r="O29" i="17"/>
  <c r="N29" i="17"/>
  <c r="N28" i="17" s="1"/>
  <c r="L29" i="17"/>
  <c r="P25" i="17"/>
  <c r="N25" i="17"/>
  <c r="M25" i="17"/>
  <c r="M15" i="17" s="1"/>
  <c r="L25" i="17"/>
  <c r="O25" i="17" s="1"/>
  <c r="O22" i="17"/>
  <c r="N22" i="17"/>
  <c r="M22" i="17"/>
  <c r="P22" i="17" s="1"/>
  <c r="L22" i="17"/>
  <c r="M19" i="17"/>
  <c r="N15" i="17"/>
  <c r="L15" i="17"/>
  <c r="O15" i="17" s="1"/>
  <c r="L12" i="17"/>
  <c r="L9" i="17" s="1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N806" i="16"/>
  <c r="M806" i="16"/>
  <c r="P806" i="16" s="1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N796" i="16"/>
  <c r="M796" i="16"/>
  <c r="P796" i="16" s="1"/>
  <c r="L796" i="16"/>
  <c r="O796" i="16" s="1"/>
  <c r="N791" i="16"/>
  <c r="N789" i="16" s="1"/>
  <c r="L791" i="16"/>
  <c r="L788" i="16" s="1"/>
  <c r="O788" i="16" s="1"/>
  <c r="P790" i="16"/>
  <c r="O790" i="16"/>
  <c r="N788" i="16"/>
  <c r="P787" i="16"/>
  <c r="O787" i="16"/>
  <c r="N787" i="16"/>
  <c r="M787" i="16"/>
  <c r="L787" i="16"/>
  <c r="N786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M773" i="16"/>
  <c r="P773" i="16" s="1"/>
  <c r="L773" i="16"/>
  <c r="O773" i="16" s="1"/>
  <c r="P772" i="16"/>
  <c r="M772" i="16"/>
  <c r="L772" i="16"/>
  <c r="P771" i="16"/>
  <c r="O771" i="16"/>
  <c r="N771" i="16"/>
  <c r="M771" i="16"/>
  <c r="L771" i="16"/>
  <c r="P770" i="16"/>
  <c r="M770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M757" i="16"/>
  <c r="P757" i="16" s="1"/>
  <c r="L757" i="16"/>
  <c r="O757" i="16" s="1"/>
  <c r="P756" i="16"/>
  <c r="M756" i="16"/>
  <c r="L756" i="16"/>
  <c r="P755" i="16"/>
  <c r="O755" i="16"/>
  <c r="N755" i="16"/>
  <c r="M755" i="16"/>
  <c r="L755" i="16"/>
  <c r="P754" i="16"/>
  <c r="M754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M740" i="16"/>
  <c r="P740" i="16" s="1"/>
  <c r="L740" i="16"/>
  <c r="O740" i="16" s="1"/>
  <c r="P739" i="16"/>
  <c r="M739" i="16"/>
  <c r="L739" i="16"/>
  <c r="P738" i="16"/>
  <c r="O738" i="16"/>
  <c r="N738" i="16"/>
  <c r="M738" i="16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P686" i="16"/>
  <c r="O686" i="16"/>
  <c r="N686" i="16"/>
  <c r="M686" i="16"/>
  <c r="L686" i="16"/>
  <c r="J679" i="16"/>
  <c r="J678" i="16"/>
  <c r="I678" i="16"/>
  <c r="K678" i="16" s="1"/>
  <c r="J675" i="16"/>
  <c r="I671" i="16"/>
  <c r="K671" i="16" s="1"/>
  <c r="I670" i="16"/>
  <c r="K670" i="16" s="1"/>
  <c r="J669" i="16"/>
  <c r="J654" i="16" s="1"/>
  <c r="I669" i="16"/>
  <c r="K673" i="16" s="1"/>
  <c r="P667" i="16"/>
  <c r="O667" i="16"/>
  <c r="P666" i="16"/>
  <c r="O666" i="16"/>
  <c r="P665" i="16"/>
  <c r="N665" i="16"/>
  <c r="M665" i="16"/>
  <c r="L665" i="16"/>
  <c r="O665" i="16" s="1"/>
  <c r="N660" i="16"/>
  <c r="L660" i="16"/>
  <c r="P659" i="16"/>
  <c r="O659" i="16"/>
  <c r="N658" i="16"/>
  <c r="N657" i="16"/>
  <c r="P656" i="16"/>
  <c r="O656" i="16"/>
  <c r="N656" i="16"/>
  <c r="M656" i="16"/>
  <c r="L656" i="16"/>
  <c r="N655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L639" i="16" s="1"/>
  <c r="O639" i="16" s="1"/>
  <c r="P640" i="16"/>
  <c r="O640" i="16"/>
  <c r="N639" i="16"/>
  <c r="M639" i="16"/>
  <c r="P639" i="16" s="1"/>
  <c r="N634" i="16"/>
  <c r="L634" i="16"/>
  <c r="P633" i="16"/>
  <c r="O633" i="16"/>
  <c r="N632" i="16"/>
  <c r="N631" i="16"/>
  <c r="N630" i="16"/>
  <c r="M630" i="16"/>
  <c r="P630" i="16" s="1"/>
  <c r="L630" i="16"/>
  <c r="N629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J593" i="16" s="1"/>
  <c r="J592" i="16" s="1"/>
  <c r="I594" i="16"/>
  <c r="K594" i="16" s="1"/>
  <c r="I593" i="16"/>
  <c r="J583" i="16"/>
  <c r="J582" i="16"/>
  <c r="J577" i="16"/>
  <c r="I577" i="16"/>
  <c r="K577" i="16" s="1"/>
  <c r="J576" i="16"/>
  <c r="I576" i="16"/>
  <c r="K576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O557" i="16" s="1"/>
  <c r="P556" i="16"/>
  <c r="O556" i="16"/>
  <c r="N555" i="16"/>
  <c r="N545" i="16" s="1"/>
  <c r="M555" i="16"/>
  <c r="P555" i="16" s="1"/>
  <c r="N549" i="16"/>
  <c r="N547" i="16" s="1"/>
  <c r="L549" i="16"/>
  <c r="O549" i="16" s="1"/>
  <c r="P548" i="16"/>
  <c r="O548" i="16"/>
  <c r="N546" i="16"/>
  <c r="P545" i="16"/>
  <c r="O545" i="16"/>
  <c r="M545" i="16"/>
  <c r="L545" i="16"/>
  <c r="N544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P535" i="16"/>
  <c r="L535" i="16"/>
  <c r="L533" i="16" s="1"/>
  <c r="O533" i="16" s="1"/>
  <c r="P534" i="16"/>
  <c r="O534" i="16"/>
  <c r="P533" i="16"/>
  <c r="N533" i="16"/>
  <c r="M533" i="16"/>
  <c r="P528" i="16"/>
  <c r="N528" i="16"/>
  <c r="L528" i="16"/>
  <c r="L526" i="16" s="1"/>
  <c r="O526" i="16" s="1"/>
  <c r="P527" i="16"/>
  <c r="O527" i="16"/>
  <c r="P526" i="16"/>
  <c r="N526" i="16"/>
  <c r="M526" i="16"/>
  <c r="N525" i="16"/>
  <c r="M525" i="16"/>
  <c r="P525" i="16" s="1"/>
  <c r="N524" i="16"/>
  <c r="N523" i="16" s="1"/>
  <c r="M524" i="16"/>
  <c r="P524" i="16" s="1"/>
  <c r="L524" i="16"/>
  <c r="O524" i="16" s="1"/>
  <c r="M523" i="16"/>
  <c r="P523" i="16" s="1"/>
  <c r="K517" i="16"/>
  <c r="J517" i="16"/>
  <c r="J501" i="16" s="1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N504" i="16" s="1"/>
  <c r="N502" i="16" s="1"/>
  <c r="P506" i="16"/>
  <c r="O506" i="16"/>
  <c r="O505" i="16"/>
  <c r="N505" i="16"/>
  <c r="M505" i="16"/>
  <c r="P505" i="16" s="1"/>
  <c r="L505" i="16"/>
  <c r="M504" i="16"/>
  <c r="L504" i="16"/>
  <c r="O504" i="16" s="1"/>
  <c r="N503" i="16"/>
  <c r="M503" i="16"/>
  <c r="P503" i="16" s="1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L472" i="16"/>
  <c r="P471" i="16"/>
  <c r="O471" i="16"/>
  <c r="N470" i="16"/>
  <c r="N468" i="16"/>
  <c r="M468" i="16"/>
  <c r="L468" i="16"/>
  <c r="O468" i="16" s="1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K462" i="16" s="1"/>
  <c r="I460" i="16"/>
  <c r="I442" i="16" s="1"/>
  <c r="K442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L447" i="16" s="1"/>
  <c r="P448" i="16"/>
  <c r="O448" i="16"/>
  <c r="N446" i="16"/>
  <c r="P445" i="16"/>
  <c r="O445" i="16"/>
  <c r="N445" i="16"/>
  <c r="N444" i="16" s="1"/>
  <c r="M445" i="16"/>
  <c r="L445" i="16"/>
  <c r="J443" i="16"/>
  <c r="J442" i="16"/>
  <c r="I441" i="16"/>
  <c r="K441" i="16" s="1"/>
  <c r="I440" i="16"/>
  <c r="I439" i="16"/>
  <c r="K439" i="16" s="1"/>
  <c r="I438" i="16"/>
  <c r="K438" i="16" s="1"/>
  <c r="I437" i="16"/>
  <c r="K437" i="16" s="1"/>
  <c r="I435" i="16"/>
  <c r="K435" i="16" s="1"/>
  <c r="J434" i="16"/>
  <c r="P431" i="16"/>
  <c r="L431" i="16"/>
  <c r="L429" i="16" s="1"/>
  <c r="O429" i="16" s="1"/>
  <c r="P430" i="16"/>
  <c r="O430" i="16"/>
  <c r="N429" i="16"/>
  <c r="M429" i="16"/>
  <c r="P429" i="16" s="1"/>
  <c r="N424" i="16"/>
  <c r="L424" i="16"/>
  <c r="M424" i="16" s="1"/>
  <c r="P423" i="16"/>
  <c r="O423" i="16"/>
  <c r="N422" i="16"/>
  <c r="N421" i="16"/>
  <c r="N420" i="16"/>
  <c r="N419" i="16" s="1"/>
  <c r="M420" i="16"/>
  <c r="P420" i="16" s="1"/>
  <c r="L420" i="16"/>
  <c r="J418" i="16"/>
  <c r="K413" i="16"/>
  <c r="K412" i="16"/>
  <c r="N410" i="16"/>
  <c r="N408" i="16" s="1"/>
  <c r="M410" i="16"/>
  <c r="P410" i="16" s="1"/>
  <c r="L410" i="16"/>
  <c r="O410" i="16" s="1"/>
  <c r="P409" i="16"/>
  <c r="O409" i="16"/>
  <c r="N407" i="16"/>
  <c r="N405" i="16" s="1"/>
  <c r="M407" i="16"/>
  <c r="M405" i="16" s="1"/>
  <c r="P405" i="16" s="1"/>
  <c r="L407" i="16"/>
  <c r="O407" i="16" s="1"/>
  <c r="P406" i="16"/>
  <c r="O406" i="16"/>
  <c r="P403" i="16"/>
  <c r="O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P397" i="16" s="1"/>
  <c r="L397" i="16"/>
  <c r="P396" i="16"/>
  <c r="O396" i="16"/>
  <c r="N394" i="16"/>
  <c r="N392" i="16" s="1"/>
  <c r="M394" i="16"/>
  <c r="L394" i="16"/>
  <c r="P393" i="16"/>
  <c r="O393" i="16"/>
  <c r="N390" i="16"/>
  <c r="M390" i="16"/>
  <c r="P390" i="16" s="1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P352" i="16"/>
  <c r="O352" i="16"/>
  <c r="N350" i="16"/>
  <c r="N348" i="16" s="1"/>
  <c r="M350" i="16"/>
  <c r="L350" i="16"/>
  <c r="P349" i="16"/>
  <c r="O349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P335" i="16"/>
  <c r="O335" i="16"/>
  <c r="N333" i="16"/>
  <c r="N331" i="16" s="1"/>
  <c r="M333" i="16"/>
  <c r="M331" i="16" s="1"/>
  <c r="L333" i="16"/>
  <c r="P332" i="16"/>
  <c r="O332" i="16"/>
  <c r="N329" i="16"/>
  <c r="M329" i="16"/>
  <c r="P329" i="16" s="1"/>
  <c r="L329" i="16"/>
  <c r="I327" i="16"/>
  <c r="I325" i="16"/>
  <c r="K325" i="16" s="1"/>
  <c r="N323" i="16"/>
  <c r="N321" i="16" s="1"/>
  <c r="M323" i="16"/>
  <c r="P323" i="16" s="1"/>
  <c r="L323" i="16"/>
  <c r="O323" i="16" s="1"/>
  <c r="P322" i="16"/>
  <c r="O322" i="16"/>
  <c r="N320" i="16"/>
  <c r="M320" i="16"/>
  <c r="P320" i="16" s="1"/>
  <c r="L320" i="16"/>
  <c r="L318" i="16" s="1"/>
  <c r="O318" i="16" s="1"/>
  <c r="P319" i="16"/>
  <c r="O319" i="16"/>
  <c r="N316" i="16"/>
  <c r="M316" i="16"/>
  <c r="P316" i="16" s="1"/>
  <c r="L316" i="16"/>
  <c r="O316" i="16" s="1"/>
  <c r="J314" i="16"/>
  <c r="I312" i="16"/>
  <c r="K312" i="16" s="1"/>
  <c r="I311" i="16"/>
  <c r="K311" i="16" s="1"/>
  <c r="I310" i="16"/>
  <c r="K310" i="16" s="1"/>
  <c r="I309" i="16"/>
  <c r="N306" i="16"/>
  <c r="N304" i="16" s="1"/>
  <c r="M306" i="16"/>
  <c r="M304" i="16" s="1"/>
  <c r="P304" i="16" s="1"/>
  <c r="L306" i="16"/>
  <c r="O306" i="16" s="1"/>
  <c r="P305" i="16"/>
  <c r="O305" i="16"/>
  <c r="N303" i="16"/>
  <c r="N301" i="16" s="1"/>
  <c r="M303" i="16"/>
  <c r="M301" i="16" s="1"/>
  <c r="L303" i="16"/>
  <c r="L301" i="16" s="1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P285" i="16" s="1"/>
  <c r="L285" i="16"/>
  <c r="O285" i="16" s="1"/>
  <c r="P284" i="16"/>
  <c r="O284" i="16"/>
  <c r="N282" i="16"/>
  <c r="N280" i="16" s="1"/>
  <c r="M282" i="16"/>
  <c r="M280" i="16" s="1"/>
  <c r="L282" i="16"/>
  <c r="L280" i="16" s="1"/>
  <c r="P281" i="16"/>
  <c r="O281" i="16"/>
  <c r="P278" i="16"/>
  <c r="N278" i="16"/>
  <c r="M278" i="16"/>
  <c r="L278" i="16"/>
  <c r="O278" i="16" s="1"/>
  <c r="J276" i="16"/>
  <c r="I271" i="16"/>
  <c r="I260" i="16" s="1"/>
  <c r="K260" i="16" s="1"/>
  <c r="N269" i="16"/>
  <c r="N267" i="16" s="1"/>
  <c r="M269" i="16"/>
  <c r="M267" i="16" s="1"/>
  <c r="P267" i="16" s="1"/>
  <c r="L269" i="16"/>
  <c r="L267" i="16" s="1"/>
  <c r="O267" i="16" s="1"/>
  <c r="P268" i="16"/>
  <c r="O268" i="16"/>
  <c r="N266" i="16"/>
  <c r="N264" i="16" s="1"/>
  <c r="M266" i="16"/>
  <c r="M264" i="16" s="1"/>
  <c r="L266" i="16"/>
  <c r="L264" i="16" s="1"/>
  <c r="P265" i="16"/>
  <c r="O265" i="16"/>
  <c r="O262" i="16"/>
  <c r="N262" i="16"/>
  <c r="M262" i="16"/>
  <c r="L262" i="16"/>
  <c r="J260" i="16"/>
  <c r="K258" i="16"/>
  <c r="K257" i="16"/>
  <c r="I255" i="16"/>
  <c r="I248" i="16" s="1"/>
  <c r="K248" i="16" s="1"/>
  <c r="L253" i="16"/>
  <c r="L252" i="16"/>
  <c r="L251" i="16"/>
  <c r="L250" i="16"/>
  <c r="P249" i="16"/>
  <c r="N249" i="16"/>
  <c r="N227" i="16" s="1"/>
  <c r="J248" i="16"/>
  <c r="K247" i="16"/>
  <c r="K246" i="16"/>
  <c r="I244" i="16"/>
  <c r="L242" i="16"/>
  <c r="L241" i="16"/>
  <c r="L240" i="16"/>
  <c r="L239" i="16"/>
  <c r="P238" i="16"/>
  <c r="N238" i="16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J226" i="16"/>
  <c r="I225" i="16"/>
  <c r="K225" i="16" s="1"/>
  <c r="I224" i="16"/>
  <c r="I216" i="16" s="1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K204" i="16" s="1"/>
  <c r="L202" i="16"/>
  <c r="L201" i="16"/>
  <c r="L200" i="16"/>
  <c r="L199" i="16"/>
  <c r="P198" i="16"/>
  <c r="N198" i="16"/>
  <c r="J197" i="16"/>
  <c r="J194" i="16"/>
  <c r="I193" i="16"/>
  <c r="I190" i="16" s="1"/>
  <c r="K190" i="16" s="1"/>
  <c r="P191" i="16"/>
  <c r="L191" i="16"/>
  <c r="O191" i="16" s="1"/>
  <c r="J190" i="16"/>
  <c r="N189" i="16"/>
  <c r="N187" i="16" s="1"/>
  <c r="M189" i="16"/>
  <c r="P189" i="16" s="1"/>
  <c r="L189" i="16"/>
  <c r="O189" i="16" s="1"/>
  <c r="P188" i="16"/>
  <c r="O188" i="16"/>
  <c r="N186" i="16"/>
  <c r="M186" i="16"/>
  <c r="M184" i="16" s="1"/>
  <c r="L186" i="16"/>
  <c r="P185" i="16"/>
  <c r="O185" i="16"/>
  <c r="P182" i="16"/>
  <c r="O182" i="16"/>
  <c r="N182" i="16"/>
  <c r="M182" i="16"/>
  <c r="L182" i="16"/>
  <c r="J180" i="16"/>
  <c r="J177" i="16"/>
  <c r="I176" i="16"/>
  <c r="K176" i="16" s="1"/>
  <c r="J174" i="16"/>
  <c r="N173" i="16"/>
  <c r="N171" i="16" s="1"/>
  <c r="M173" i="16"/>
  <c r="P173" i="16" s="1"/>
  <c r="L173" i="16"/>
  <c r="O173" i="16" s="1"/>
  <c r="P172" i="16"/>
  <c r="O172" i="16"/>
  <c r="N170" i="16"/>
  <c r="M170" i="16"/>
  <c r="M168" i="16" s="1"/>
  <c r="L170" i="16"/>
  <c r="L168" i="16" s="1"/>
  <c r="P169" i="16"/>
  <c r="O169" i="16"/>
  <c r="P166" i="16"/>
  <c r="O166" i="16"/>
  <c r="N166" i="16"/>
  <c r="M166" i="16"/>
  <c r="L166" i="16"/>
  <c r="J164" i="16"/>
  <c r="I159" i="16"/>
  <c r="K159" i="16" s="1"/>
  <c r="N157" i="16"/>
  <c r="N155" i="16" s="1"/>
  <c r="M157" i="16"/>
  <c r="M155" i="16" s="1"/>
  <c r="P155" i="16" s="1"/>
  <c r="L157" i="16"/>
  <c r="L155" i="16" s="1"/>
  <c r="O155" i="16" s="1"/>
  <c r="P156" i="16"/>
  <c r="O156" i="16"/>
  <c r="N154" i="16"/>
  <c r="N152" i="16" s="1"/>
  <c r="M154" i="16"/>
  <c r="M152" i="16" s="1"/>
  <c r="P152" i="16" s="1"/>
  <c r="L154" i="16"/>
  <c r="L152" i="16" s="1"/>
  <c r="O152" i="16" s="1"/>
  <c r="P153" i="16"/>
  <c r="O153" i="16"/>
  <c r="O150" i="16"/>
  <c r="N150" i="16"/>
  <c r="M150" i="16"/>
  <c r="L150" i="16"/>
  <c r="J148" i="16"/>
  <c r="I146" i="16"/>
  <c r="I130" i="16" s="1"/>
  <c r="K130" i="16" s="1"/>
  <c r="I145" i="16"/>
  <c r="I143" i="16" s="1"/>
  <c r="I144" i="16"/>
  <c r="K144" i="16" s="1"/>
  <c r="N140" i="16"/>
  <c r="N138" i="16" s="1"/>
  <c r="M140" i="16"/>
  <c r="M138" i="16" s="1"/>
  <c r="P138" i="16" s="1"/>
  <c r="L140" i="16"/>
  <c r="O140" i="16" s="1"/>
  <c r="P139" i="16"/>
  <c r="O139" i="16"/>
  <c r="N137" i="16"/>
  <c r="N135" i="16" s="1"/>
  <c r="M137" i="16"/>
  <c r="M135" i="16" s="1"/>
  <c r="P135" i="16" s="1"/>
  <c r="L137" i="16"/>
  <c r="P136" i="16"/>
  <c r="O136" i="16"/>
  <c r="P133" i="16"/>
  <c r="O133" i="16"/>
  <c r="N133" i="16"/>
  <c r="M133" i="16"/>
  <c r="L133" i="16"/>
  <c r="J130" i="16"/>
  <c r="N127" i="16"/>
  <c r="M127" i="16"/>
  <c r="P127" i="16" s="1"/>
  <c r="L127" i="16"/>
  <c r="P126" i="16"/>
  <c r="O126" i="16"/>
  <c r="N124" i="16"/>
  <c r="N122" i="16" s="1"/>
  <c r="M124" i="16"/>
  <c r="P124" i="16" s="1"/>
  <c r="L124" i="16"/>
  <c r="P123" i="16"/>
  <c r="O123" i="16"/>
  <c r="N120" i="16"/>
  <c r="M120" i="16"/>
  <c r="L120" i="16"/>
  <c r="O120" i="16" s="1"/>
  <c r="K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J99" i="16"/>
  <c r="I99" i="16"/>
  <c r="I87" i="16" s="1"/>
  <c r="K87" i="16" s="1"/>
  <c r="J98" i="16"/>
  <c r="I98" i="16"/>
  <c r="I86" i="16" s="1"/>
  <c r="K86" i="16" s="1"/>
  <c r="N96" i="16"/>
  <c r="N94" i="16" s="1"/>
  <c r="M96" i="16"/>
  <c r="P96" i="16" s="1"/>
  <c r="L96" i="16"/>
  <c r="O96" i="16" s="1"/>
  <c r="P95" i="16"/>
  <c r="O95" i="16"/>
  <c r="N93" i="16"/>
  <c r="N91" i="16" s="1"/>
  <c r="M93" i="16"/>
  <c r="L93" i="16"/>
  <c r="L91" i="16" s="1"/>
  <c r="P92" i="16"/>
  <c r="O92" i="16"/>
  <c r="P89" i="16"/>
  <c r="N89" i="16"/>
  <c r="M89" i="16"/>
  <c r="L89" i="16"/>
  <c r="J87" i="16"/>
  <c r="J86" i="16"/>
  <c r="I84" i="16"/>
  <c r="K84" i="16" s="1"/>
  <c r="I83" i="16"/>
  <c r="K83" i="16" s="1"/>
  <c r="I82" i="16"/>
  <c r="K82" i="16" s="1"/>
  <c r="I81" i="16"/>
  <c r="K81" i="16" s="1"/>
  <c r="I80" i="16"/>
  <c r="I79" i="16"/>
  <c r="K79" i="16" s="1"/>
  <c r="I78" i="16"/>
  <c r="K78" i="16" s="1"/>
  <c r="J77" i="16"/>
  <c r="J76" i="16"/>
  <c r="N74" i="16"/>
  <c r="N72" i="16" s="1"/>
  <c r="M74" i="16"/>
  <c r="P74" i="16" s="1"/>
  <c r="L74" i="16"/>
  <c r="O74" i="16" s="1"/>
  <c r="P73" i="16"/>
  <c r="O73" i="16"/>
  <c r="N71" i="16"/>
  <c r="N69" i="16" s="1"/>
  <c r="M71" i="16"/>
  <c r="L71" i="16"/>
  <c r="O71" i="16" s="1"/>
  <c r="P70" i="16"/>
  <c r="O70" i="16"/>
  <c r="O67" i="16"/>
  <c r="N67" i="16"/>
  <c r="M67" i="16"/>
  <c r="P67" i="16" s="1"/>
  <c r="L67" i="16"/>
  <c r="J65" i="16"/>
  <c r="J64" i="16"/>
  <c r="N61" i="16"/>
  <c r="N59" i="16" s="1"/>
  <c r="M61" i="16"/>
  <c r="M59" i="16" s="1"/>
  <c r="L61" i="16"/>
  <c r="L59" i="16" s="1"/>
  <c r="P60" i="16"/>
  <c r="O60" i="16"/>
  <c r="N58" i="16"/>
  <c r="N56" i="16" s="1"/>
  <c r="M58" i="16"/>
  <c r="L58" i="16"/>
  <c r="L56" i="16" s="1"/>
  <c r="P57" i="16"/>
  <c r="O57" i="16"/>
  <c r="P54" i="16"/>
  <c r="N54" i="16"/>
  <c r="M54" i="16"/>
  <c r="L54" i="16"/>
  <c r="O54" i="16" s="1"/>
  <c r="N49" i="16"/>
  <c r="N47" i="16" s="1"/>
  <c r="M49" i="16"/>
  <c r="P49" i="16" s="1"/>
  <c r="L49" i="16"/>
  <c r="O49" i="16" s="1"/>
  <c r="P48" i="16"/>
  <c r="O48" i="16"/>
  <c r="N46" i="16"/>
  <c r="N44" i="16" s="1"/>
  <c r="M46" i="16"/>
  <c r="M44" i="16" s="1"/>
  <c r="L46" i="16"/>
  <c r="P45" i="16"/>
  <c r="O45" i="16"/>
  <c r="P42" i="16"/>
  <c r="O42" i="16"/>
  <c r="N42" i="16"/>
  <c r="M42" i="16"/>
  <c r="L42" i="16"/>
  <c r="N36" i="16"/>
  <c r="N30" i="16" s="1"/>
  <c r="M36" i="16"/>
  <c r="P36" i="16" s="1"/>
  <c r="P35" i="16"/>
  <c r="O35" i="16"/>
  <c r="N35" i="16"/>
  <c r="M35" i="16"/>
  <c r="M15" i="16" s="1"/>
  <c r="L35" i="16"/>
  <c r="N34" i="16"/>
  <c r="N33" i="16"/>
  <c r="P32" i="16"/>
  <c r="N32" i="16"/>
  <c r="N29" i="16" s="1"/>
  <c r="N28" i="16" s="1"/>
  <c r="M32" i="16"/>
  <c r="L32" i="16"/>
  <c r="O32" i="16" s="1"/>
  <c r="N31" i="16"/>
  <c r="M29" i="16"/>
  <c r="N25" i="16"/>
  <c r="M25" i="16"/>
  <c r="P25" i="16" s="1"/>
  <c r="L25" i="16"/>
  <c r="O25" i="16" s="1"/>
  <c r="N22" i="16"/>
  <c r="M22" i="16"/>
  <c r="L22" i="16"/>
  <c r="L19" i="16" s="1"/>
  <c r="N19" i="16"/>
  <c r="N15" i="16"/>
  <c r="L15" i="16"/>
  <c r="O15" i="16" s="1"/>
  <c r="N12" i="16"/>
  <c r="N9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P809" i="15"/>
  <c r="O809" i="15"/>
  <c r="O808" i="15"/>
  <c r="N808" i="15"/>
  <c r="M808" i="15"/>
  <c r="P808" i="15" s="1"/>
  <c r="L808" i="15"/>
  <c r="N807" i="15"/>
  <c r="N805" i="15" s="1"/>
  <c r="M807" i="15"/>
  <c r="P807" i="15" s="1"/>
  <c r="L807" i="15"/>
  <c r="O807" i="15" s="1"/>
  <c r="N806" i="15"/>
  <c r="M806" i="15"/>
  <c r="L806" i="15"/>
  <c r="O806" i="15" s="1"/>
  <c r="L805" i="15"/>
  <c r="O805" i="15" s="1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N796" i="15"/>
  <c r="M796" i="15"/>
  <c r="P796" i="15" s="1"/>
  <c r="L796" i="15"/>
  <c r="O796" i="15" s="1"/>
  <c r="N791" i="15"/>
  <c r="L791" i="15"/>
  <c r="L789" i="15" s="1"/>
  <c r="O789" i="15" s="1"/>
  <c r="P790" i="15"/>
  <c r="O790" i="15"/>
  <c r="N789" i="15"/>
  <c r="N788" i="15"/>
  <c r="P787" i="15"/>
  <c r="N787" i="15"/>
  <c r="N786" i="15" s="1"/>
  <c r="M787" i="15"/>
  <c r="L787" i="15"/>
  <c r="O787" i="15" s="1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N772" i="15" s="1"/>
  <c r="N770" i="15" s="1"/>
  <c r="P774" i="15"/>
  <c r="O774" i="15"/>
  <c r="M773" i="15"/>
  <c r="P773" i="15" s="1"/>
  <c r="L773" i="15"/>
  <c r="O773" i="15" s="1"/>
  <c r="M772" i="15"/>
  <c r="L772" i="15"/>
  <c r="O772" i="15" s="1"/>
  <c r="N771" i="15"/>
  <c r="M771" i="15"/>
  <c r="P771" i="15" s="1"/>
  <c r="L771" i="15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M757" i="15"/>
  <c r="P757" i="15" s="1"/>
  <c r="L757" i="15"/>
  <c r="M756" i="15"/>
  <c r="L756" i="15"/>
  <c r="O756" i="15" s="1"/>
  <c r="N755" i="15"/>
  <c r="M755" i="15"/>
  <c r="P755" i="15" s="1"/>
  <c r="L755" i="15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N739" i="15" s="1"/>
  <c r="N737" i="15" s="1"/>
  <c r="P741" i="15"/>
  <c r="O741" i="15"/>
  <c r="O740" i="15"/>
  <c r="N740" i="15"/>
  <c r="M740" i="15"/>
  <c r="P740" i="15" s="1"/>
  <c r="L740" i="15"/>
  <c r="M739" i="15"/>
  <c r="L739" i="15"/>
  <c r="O739" i="15" s="1"/>
  <c r="N738" i="15"/>
  <c r="M738" i="15"/>
  <c r="P738" i="15" s="1"/>
  <c r="L738" i="15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M690" i="15" s="1"/>
  <c r="N686" i="15"/>
  <c r="M686" i="15"/>
  <c r="P686" i="15" s="1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I669" i="15"/>
  <c r="K672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N657" i="15" s="1"/>
  <c r="L660" i="15"/>
  <c r="O660" i="15" s="1"/>
  <c r="P659" i="15"/>
  <c r="O659" i="15"/>
  <c r="P658" i="15"/>
  <c r="N658" i="15"/>
  <c r="M658" i="15"/>
  <c r="P657" i="15"/>
  <c r="M657" i="15"/>
  <c r="P656" i="15"/>
  <c r="O656" i="15"/>
  <c r="N656" i="15"/>
  <c r="N655" i="15" s="1"/>
  <c r="M656" i="15"/>
  <c r="L656" i="15"/>
  <c r="M655" i="15"/>
  <c r="P655" i="15" s="1"/>
  <c r="J654" i="15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N639" i="15"/>
  <c r="M639" i="15"/>
  <c r="P639" i="15" s="1"/>
  <c r="N634" i="15"/>
  <c r="L634" i="15"/>
  <c r="L631" i="15" s="1"/>
  <c r="O631" i="15" s="1"/>
  <c r="P633" i="15"/>
  <c r="O633" i="15"/>
  <c r="N632" i="15"/>
  <c r="N631" i="15"/>
  <c r="N629" i="15" s="1"/>
  <c r="N630" i="15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J593" i="15" s="1"/>
  <c r="J592" i="15" s="1"/>
  <c r="I594" i="15"/>
  <c r="I593" i="15"/>
  <c r="J583" i="15"/>
  <c r="J582" i="15"/>
  <c r="J577" i="15"/>
  <c r="I577" i="15"/>
  <c r="K577" i="15" s="1"/>
  <c r="J576" i="15"/>
  <c r="I576" i="15"/>
  <c r="K576" i="15" s="1"/>
  <c r="J569" i="15"/>
  <c r="I569" i="15"/>
  <c r="J568" i="15"/>
  <c r="I568" i="15"/>
  <c r="J561" i="15"/>
  <c r="I561" i="15"/>
  <c r="K561" i="15" s="1"/>
  <c r="J560" i="15"/>
  <c r="I560" i="15"/>
  <c r="J559" i="15"/>
  <c r="J543" i="15" s="1"/>
  <c r="P557" i="15"/>
  <c r="L557" i="15"/>
  <c r="O557" i="15" s="1"/>
  <c r="P556" i="15"/>
  <c r="O556" i="15"/>
  <c r="N555" i="15"/>
  <c r="M555" i="15"/>
  <c r="P555" i="15" s="1"/>
  <c r="N549" i="15"/>
  <c r="L549" i="15"/>
  <c r="P548" i="15"/>
  <c r="O548" i="15"/>
  <c r="N547" i="15"/>
  <c r="N546" i="15"/>
  <c r="P545" i="15"/>
  <c r="O545" i="15"/>
  <c r="N545" i="15"/>
  <c r="M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O528" i="15" s="1"/>
  <c r="P527" i="15"/>
  <c r="O527" i="15"/>
  <c r="P526" i="15"/>
  <c r="N526" i="15"/>
  <c r="M526" i="15"/>
  <c r="L526" i="15"/>
  <c r="O526" i="15" s="1"/>
  <c r="N525" i="15"/>
  <c r="M525" i="15"/>
  <c r="P525" i="15" s="1"/>
  <c r="N524" i="15"/>
  <c r="M524" i="15"/>
  <c r="P524" i="15" s="1"/>
  <c r="L524" i="15"/>
  <c r="O524" i="15" s="1"/>
  <c r="M523" i="15"/>
  <c r="P523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4" i="15" s="1"/>
  <c r="N502" i="15" s="1"/>
  <c r="P506" i="15"/>
  <c r="O506" i="15"/>
  <c r="N505" i="15"/>
  <c r="M505" i="15"/>
  <c r="P505" i="15" s="1"/>
  <c r="L505" i="15"/>
  <c r="O505" i="15" s="1"/>
  <c r="M504" i="15"/>
  <c r="P504" i="15" s="1"/>
  <c r="L504" i="15"/>
  <c r="O504" i="15" s="1"/>
  <c r="N503" i="15"/>
  <c r="M503" i="15"/>
  <c r="P503" i="15" s="1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2" i="15"/>
  <c r="N469" i="15" s="1"/>
  <c r="N467" i="15" s="1"/>
  <c r="L472" i="15"/>
  <c r="L470" i="15" s="1"/>
  <c r="O470" i="15" s="1"/>
  <c r="P471" i="15"/>
  <c r="O471" i="15"/>
  <c r="N470" i="15"/>
  <c r="N468" i="15"/>
  <c r="M468" i="15"/>
  <c r="L468" i="15"/>
  <c r="O468" i="15" s="1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I460" i="15"/>
  <c r="K460" i="15" s="1"/>
  <c r="K458" i="15"/>
  <c r="P456" i="15"/>
  <c r="L456" i="15"/>
  <c r="O456" i="15" s="1"/>
  <c r="P455" i="15"/>
  <c r="O455" i="15"/>
  <c r="N454" i="15"/>
  <c r="M454" i="15"/>
  <c r="P454" i="15" s="1"/>
  <c r="N449" i="15"/>
  <c r="N447" i="15" s="1"/>
  <c r="L449" i="15"/>
  <c r="L446" i="15" s="1"/>
  <c r="P448" i="15"/>
  <c r="O448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L429" i="15" s="1"/>
  <c r="O429" i="15" s="1"/>
  <c r="P430" i="15"/>
  <c r="O430" i="15"/>
  <c r="N429" i="15"/>
  <c r="M429" i="15"/>
  <c r="P429" i="15" s="1"/>
  <c r="N424" i="15"/>
  <c r="L424" i="15"/>
  <c r="L421" i="15" s="1"/>
  <c r="O421" i="15" s="1"/>
  <c r="P423" i="15"/>
  <c r="O423" i="15"/>
  <c r="N422" i="15"/>
  <c r="N421" i="15"/>
  <c r="N420" i="15"/>
  <c r="M420" i="15"/>
  <c r="P420" i="15" s="1"/>
  <c r="L420" i="15"/>
  <c r="N419" i="15"/>
  <c r="J418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L407" i="15"/>
  <c r="P406" i="15"/>
  <c r="O406" i="15"/>
  <c r="P403" i="15"/>
  <c r="O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L397" i="15"/>
  <c r="P396" i="15"/>
  <c r="O396" i="15"/>
  <c r="N394" i="15"/>
  <c r="N392" i="15" s="1"/>
  <c r="M394" i="15"/>
  <c r="M392" i="15" s="1"/>
  <c r="P392" i="15" s="1"/>
  <c r="L394" i="15"/>
  <c r="P393" i="15"/>
  <c r="O393" i="15"/>
  <c r="N390" i="15"/>
  <c r="M390" i="15"/>
  <c r="P390" i="15" s="1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P352" i="15"/>
  <c r="O352" i="15"/>
  <c r="N350" i="15"/>
  <c r="M350" i="15"/>
  <c r="L350" i="15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P335" i="15"/>
  <c r="O335" i="15"/>
  <c r="N333" i="15"/>
  <c r="M333" i="15"/>
  <c r="M331" i="15" s="1"/>
  <c r="L333" i="15"/>
  <c r="P332" i="15"/>
  <c r="O332" i="15"/>
  <c r="P329" i="15"/>
  <c r="N329" i="15"/>
  <c r="M329" i="15"/>
  <c r="L329" i="15"/>
  <c r="I327" i="15"/>
  <c r="I325" i="15"/>
  <c r="N323" i="15"/>
  <c r="N321" i="15" s="1"/>
  <c r="M323" i="15"/>
  <c r="M321" i="15" s="1"/>
  <c r="P321" i="15" s="1"/>
  <c r="L323" i="15"/>
  <c r="O323" i="15" s="1"/>
  <c r="P322" i="15"/>
  <c r="O322" i="15"/>
  <c r="N320" i="15"/>
  <c r="M320" i="15"/>
  <c r="M318" i="15" s="1"/>
  <c r="P318" i="15" s="1"/>
  <c r="L320" i="15"/>
  <c r="L318" i="15" s="1"/>
  <c r="O318" i="15" s="1"/>
  <c r="P319" i="15"/>
  <c r="O319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N306" i="15"/>
  <c r="N304" i="15" s="1"/>
  <c r="M306" i="15"/>
  <c r="L306" i="15"/>
  <c r="P305" i="15"/>
  <c r="O305" i="15"/>
  <c r="N303" i="15"/>
  <c r="M303" i="15"/>
  <c r="L303" i="15"/>
  <c r="P302" i="15"/>
  <c r="O302" i="15"/>
  <c r="O299" i="15"/>
  <c r="N299" i="15"/>
  <c r="M299" i="15"/>
  <c r="P299" i="15" s="1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75" i="15" s="1"/>
  <c r="I287" i="15"/>
  <c r="K287" i="15" s="1"/>
  <c r="N285" i="15"/>
  <c r="N283" i="15" s="1"/>
  <c r="M285" i="15"/>
  <c r="M283" i="15" s="1"/>
  <c r="P283" i="15" s="1"/>
  <c r="L285" i="15"/>
  <c r="O285" i="15" s="1"/>
  <c r="P284" i="15"/>
  <c r="O284" i="15"/>
  <c r="N282" i="15"/>
  <c r="N280" i="15" s="1"/>
  <c r="M282" i="15"/>
  <c r="L282" i="15"/>
  <c r="L280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O269" i="15" s="1"/>
  <c r="P268" i="15"/>
  <c r="O268" i="15"/>
  <c r="N266" i="15"/>
  <c r="N264" i="15" s="1"/>
  <c r="M266" i="15"/>
  <c r="L266" i="15"/>
  <c r="P265" i="15"/>
  <c r="O265" i="15"/>
  <c r="O262" i="15"/>
  <c r="N262" i="15"/>
  <c r="M262" i="15"/>
  <c r="P262" i="15" s="1"/>
  <c r="L262" i="15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J226" i="15" s="1"/>
  <c r="J180" i="15" s="1"/>
  <c r="K247" i="15"/>
  <c r="K246" i="15"/>
  <c r="I244" i="15"/>
  <c r="L242" i="15"/>
  <c r="L241" i="15"/>
  <c r="L240" i="15"/>
  <c r="L239" i="15"/>
  <c r="P238" i="15"/>
  <c r="N238" i="15"/>
  <c r="N227" i="15" s="1"/>
  <c r="J237" i="15"/>
  <c r="K236" i="15"/>
  <c r="J236" i="15"/>
  <c r="I236" i="15"/>
  <c r="J235" i="15"/>
  <c r="I235" i="15"/>
  <c r="K235" i="15" s="1"/>
  <c r="J233" i="15"/>
  <c r="N231" i="15"/>
  <c r="N230" i="15"/>
  <c r="N229" i="15"/>
  <c r="N228" i="15"/>
  <c r="I225" i="15"/>
  <c r="K225" i="15" s="1"/>
  <c r="I224" i="15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K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O189" i="15" s="1"/>
  <c r="P188" i="15"/>
  <c r="O188" i="15"/>
  <c r="N186" i="15"/>
  <c r="N184" i="15" s="1"/>
  <c r="M186" i="15"/>
  <c r="L186" i="15"/>
  <c r="L184" i="15" s="1"/>
  <c r="P185" i="15"/>
  <c r="O185" i="15"/>
  <c r="N182" i="15"/>
  <c r="M182" i="15"/>
  <c r="L182" i="15"/>
  <c r="J177" i="15"/>
  <c r="I176" i="15"/>
  <c r="I174" i="15" s="1"/>
  <c r="J174" i="15"/>
  <c r="J164" i="15" s="1"/>
  <c r="N173" i="15"/>
  <c r="N171" i="15" s="1"/>
  <c r="M173" i="15"/>
  <c r="P173" i="15" s="1"/>
  <c r="L173" i="15"/>
  <c r="P172" i="15"/>
  <c r="O172" i="15"/>
  <c r="N170" i="15"/>
  <c r="M170" i="15"/>
  <c r="M168" i="15" s="1"/>
  <c r="L170" i="15"/>
  <c r="L168" i="15" s="1"/>
  <c r="P169" i="15"/>
  <c r="O169" i="15"/>
  <c r="N166" i="15"/>
  <c r="M166" i="15"/>
  <c r="L166" i="15"/>
  <c r="O166" i="15" s="1"/>
  <c r="I159" i="15"/>
  <c r="N157" i="15"/>
  <c r="N155" i="15" s="1"/>
  <c r="M157" i="15"/>
  <c r="M155" i="15" s="1"/>
  <c r="P155" i="15" s="1"/>
  <c r="L157" i="15"/>
  <c r="O157" i="15" s="1"/>
  <c r="P156" i="15"/>
  <c r="O156" i="15"/>
  <c r="N154" i="15"/>
  <c r="N152" i="15" s="1"/>
  <c r="M154" i="15"/>
  <c r="L154" i="15"/>
  <c r="L152" i="15" s="1"/>
  <c r="P153" i="15"/>
  <c r="O153" i="15"/>
  <c r="P150" i="15"/>
  <c r="N150" i="15"/>
  <c r="M150" i="15"/>
  <c r="L150" i="15"/>
  <c r="J148" i="15"/>
  <c r="I146" i="15"/>
  <c r="I145" i="15"/>
  <c r="I143" i="15" s="1"/>
  <c r="I131" i="15" s="1"/>
  <c r="I144" i="15"/>
  <c r="N140" i="15"/>
  <c r="N138" i="15" s="1"/>
  <c r="M140" i="15"/>
  <c r="M138" i="15" s="1"/>
  <c r="L140" i="15"/>
  <c r="P139" i="15"/>
  <c r="O139" i="15"/>
  <c r="N137" i="15"/>
  <c r="N135" i="15" s="1"/>
  <c r="M137" i="15"/>
  <c r="L137" i="15"/>
  <c r="L135" i="15" s="1"/>
  <c r="P136" i="15"/>
  <c r="O136" i="15"/>
  <c r="N133" i="15"/>
  <c r="M133" i="15"/>
  <c r="L133" i="15"/>
  <c r="O133" i="15" s="1"/>
  <c r="J130" i="15"/>
  <c r="N127" i="15"/>
  <c r="N125" i="15" s="1"/>
  <c r="M127" i="15"/>
  <c r="L127" i="15"/>
  <c r="O127" i="15" s="1"/>
  <c r="P126" i="15"/>
  <c r="O126" i="15"/>
  <c r="N124" i="15"/>
  <c r="N122" i="15" s="1"/>
  <c r="M124" i="15"/>
  <c r="M122" i="15" s="1"/>
  <c r="P122" i="15" s="1"/>
  <c r="L124" i="15"/>
  <c r="P123" i="15"/>
  <c r="O123" i="15"/>
  <c r="N120" i="15"/>
  <c r="M120" i="15"/>
  <c r="L120" i="15"/>
  <c r="O120" i="15" s="1"/>
  <c r="I116" i="15"/>
  <c r="K116" i="15" s="1"/>
  <c r="I115" i="15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K99" i="15" s="1"/>
  <c r="J98" i="15"/>
  <c r="I98" i="15"/>
  <c r="N96" i="15"/>
  <c r="N94" i="15" s="1"/>
  <c r="M96" i="15"/>
  <c r="P96" i="15" s="1"/>
  <c r="L96" i="15"/>
  <c r="L94" i="15" s="1"/>
  <c r="O94" i="15" s="1"/>
  <c r="P95" i="15"/>
  <c r="O95" i="15"/>
  <c r="N93" i="15"/>
  <c r="M93" i="15"/>
  <c r="M91" i="15" s="1"/>
  <c r="L93" i="15"/>
  <c r="P92" i="15"/>
  <c r="O92" i="15"/>
  <c r="P89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76" i="15"/>
  <c r="J64" i="15" s="1"/>
  <c r="N74" i="15"/>
  <c r="M74" i="15"/>
  <c r="P74" i="15" s="1"/>
  <c r="L74" i="15"/>
  <c r="O74" i="15" s="1"/>
  <c r="P73" i="15"/>
  <c r="O73" i="15"/>
  <c r="N71" i="15"/>
  <c r="N69" i="15" s="1"/>
  <c r="M71" i="15"/>
  <c r="L71" i="15"/>
  <c r="P70" i="15"/>
  <c r="O70" i="15"/>
  <c r="P67" i="15"/>
  <c r="O67" i="15"/>
  <c r="N67" i="15"/>
  <c r="M67" i="15"/>
  <c r="L67" i="15"/>
  <c r="J65" i="15"/>
  <c r="N61" i="15"/>
  <c r="N59" i="15" s="1"/>
  <c r="M61" i="15"/>
  <c r="M59" i="15" s="1"/>
  <c r="P59" i="15" s="1"/>
  <c r="L61" i="15"/>
  <c r="O61" i="15" s="1"/>
  <c r="P60" i="15"/>
  <c r="O60" i="15"/>
  <c r="N58" i="15"/>
  <c r="M58" i="15"/>
  <c r="M56" i="15" s="1"/>
  <c r="L58" i="15"/>
  <c r="L56" i="15" s="1"/>
  <c r="P57" i="15"/>
  <c r="O57" i="15"/>
  <c r="O54" i="15"/>
  <c r="N54" i="15"/>
  <c r="M54" i="15"/>
  <c r="P54" i="15" s="1"/>
  <c r="L54" i="15"/>
  <c r="N49" i="15"/>
  <c r="N47" i="15" s="1"/>
  <c r="M49" i="15"/>
  <c r="P49" i="15" s="1"/>
  <c r="L49" i="15"/>
  <c r="O49" i="15" s="1"/>
  <c r="P48" i="15"/>
  <c r="O48" i="15"/>
  <c r="N46" i="15"/>
  <c r="N44" i="15" s="1"/>
  <c r="M46" i="15"/>
  <c r="M44" i="15" s="1"/>
  <c r="L46" i="15"/>
  <c r="L44" i="15" s="1"/>
  <c r="P45" i="15"/>
  <c r="O45" i="15"/>
  <c r="P42" i="15"/>
  <c r="N42" i="15"/>
  <c r="M42" i="15"/>
  <c r="L42" i="15"/>
  <c r="N36" i="15"/>
  <c r="M36" i="15"/>
  <c r="P36" i="15" s="1"/>
  <c r="O35" i="15"/>
  <c r="N35" i="15"/>
  <c r="N29" i="15" s="1"/>
  <c r="M35" i="15"/>
  <c r="P35" i="15" s="1"/>
  <c r="L35" i="15"/>
  <c r="N34" i="15"/>
  <c r="N33" i="15"/>
  <c r="N32" i="15"/>
  <c r="M32" i="15"/>
  <c r="L32" i="15"/>
  <c r="N25" i="15"/>
  <c r="M25" i="15"/>
  <c r="L25" i="15"/>
  <c r="P22" i="15"/>
  <c r="O22" i="15"/>
  <c r="N22" i="15"/>
  <c r="N19" i="15" s="1"/>
  <c r="M22" i="15"/>
  <c r="L22" i="15"/>
  <c r="M19" i="15"/>
  <c r="L19" i="15"/>
  <c r="O19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O791" i="14" s="1"/>
  <c r="P790" i="14"/>
  <c r="O790" i="14"/>
  <c r="P789" i="14"/>
  <c r="N789" i="14"/>
  <c r="M789" i="14"/>
  <c r="L789" i="14"/>
  <c r="O789" i="14" s="1"/>
  <c r="M788" i="14"/>
  <c r="P787" i="14"/>
  <c r="N787" i="14"/>
  <c r="N786" i="14" s="1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L690" i="14"/>
  <c r="O690" i="14" s="1"/>
  <c r="P688" i="14"/>
  <c r="N688" i="14"/>
  <c r="M688" i="14"/>
  <c r="M687" i="14"/>
  <c r="P686" i="14"/>
  <c r="N686" i="14"/>
  <c r="N685" i="14" s="1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K675" i="14" s="1"/>
  <c r="P667" i="14"/>
  <c r="O667" i="14"/>
  <c r="P666" i="14"/>
  <c r="O666" i="14"/>
  <c r="P665" i="14"/>
  <c r="N665" i="14"/>
  <c r="M665" i="14"/>
  <c r="L665" i="14"/>
  <c r="O665" i="14" s="1"/>
  <c r="N660" i="14"/>
  <c r="L660" i="14"/>
  <c r="P659" i="14"/>
  <c r="O659" i="14"/>
  <c r="N658" i="14"/>
  <c r="N657" i="14"/>
  <c r="P656" i="14"/>
  <c r="N656" i="14"/>
  <c r="N655" i="14" s="1"/>
  <c r="M656" i="14"/>
  <c r="L656" i="14"/>
  <c r="O656" i="14" s="1"/>
  <c r="K652" i="14"/>
  <c r="J652" i="14"/>
  <c r="J651" i="14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N634" i="14"/>
  <c r="L634" i="14"/>
  <c r="M634" i="14" s="1"/>
  <c r="P633" i="14"/>
  <c r="O633" i="14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K593" i="14" s="1"/>
  <c r="J583" i="14"/>
  <c r="J582" i="14"/>
  <c r="J576" i="14" s="1"/>
  <c r="J559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49" i="14"/>
  <c r="N547" i="14" s="1"/>
  <c r="L549" i="14"/>
  <c r="P548" i="14"/>
  <c r="O548" i="14"/>
  <c r="N546" i="14"/>
  <c r="O545" i="14"/>
  <c r="N545" i="14"/>
  <c r="L545" i="14"/>
  <c r="N544" i="14"/>
  <c r="J543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I522" i="14" s="1"/>
  <c r="K522" i="14" s="1"/>
  <c r="P535" i="14"/>
  <c r="L535" i="14"/>
  <c r="O535" i="14" s="1"/>
  <c r="P534" i="14"/>
  <c r="O534" i="14"/>
  <c r="P533" i="14"/>
  <c r="N533" i="14"/>
  <c r="M533" i="14"/>
  <c r="P528" i="14"/>
  <c r="N528" i="14"/>
  <c r="L528" i="14"/>
  <c r="L526" i="14" s="1"/>
  <c r="O526" i="14" s="1"/>
  <c r="P527" i="14"/>
  <c r="O527" i="14"/>
  <c r="N526" i="14"/>
  <c r="M526" i="14"/>
  <c r="P526" i="14" s="1"/>
  <c r="P525" i="14"/>
  <c r="N525" i="14"/>
  <c r="M525" i="14"/>
  <c r="O524" i="14"/>
  <c r="N524" i="14"/>
  <c r="M524" i="14"/>
  <c r="L524" i="14"/>
  <c r="N523" i="14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N505" i="14" s="1"/>
  <c r="P506" i="14"/>
  <c r="O506" i="14"/>
  <c r="O505" i="14"/>
  <c r="M505" i="14"/>
  <c r="P505" i="14" s="1"/>
  <c r="L505" i="14"/>
  <c r="P504" i="14"/>
  <c r="N504" i="14"/>
  <c r="M504" i="14"/>
  <c r="L504" i="14"/>
  <c r="O503" i="14"/>
  <c r="N503" i="14"/>
  <c r="M503" i="14"/>
  <c r="M502" i="14" s="1"/>
  <c r="L503" i="14"/>
  <c r="P502" i="14"/>
  <c r="N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N477" i="14"/>
  <c r="M477" i="14"/>
  <c r="P477" i="14" s="1"/>
  <c r="N472" i="14"/>
  <c r="L472" i="14"/>
  <c r="P471" i="14"/>
  <c r="O471" i="14"/>
  <c r="N470" i="14"/>
  <c r="N469" i="14"/>
  <c r="P468" i="14"/>
  <c r="N468" i="14"/>
  <c r="N467" i="14" s="1"/>
  <c r="M468" i="14"/>
  <c r="L468" i="14"/>
  <c r="J466" i="14"/>
  <c r="I466" i="14"/>
  <c r="K466" i="14" s="1"/>
  <c r="J465" i="14"/>
  <c r="I465" i="14"/>
  <c r="I464" i="14"/>
  <c r="K464" i="14" s="1"/>
  <c r="I463" i="14"/>
  <c r="K463" i="14" s="1"/>
  <c r="I462" i="14"/>
  <c r="K462" i="14" s="1"/>
  <c r="I460" i="14"/>
  <c r="I442" i="14" s="1"/>
  <c r="K458" i="14"/>
  <c r="P456" i="14"/>
  <c r="L456" i="14"/>
  <c r="O456" i="14" s="1"/>
  <c r="P455" i="14"/>
  <c r="O455" i="14"/>
  <c r="P454" i="14"/>
  <c r="N454" i="14"/>
  <c r="M454" i="14"/>
  <c r="L454" i="14"/>
  <c r="O454" i="14" s="1"/>
  <c r="N449" i="14"/>
  <c r="L449" i="14"/>
  <c r="L447" i="14" s="1"/>
  <c r="P448" i="14"/>
  <c r="O448" i="14"/>
  <c r="N447" i="14"/>
  <c r="N446" i="14"/>
  <c r="P445" i="14"/>
  <c r="O445" i="14"/>
  <c r="N445" i="14"/>
  <c r="M445" i="14"/>
  <c r="L445" i="14"/>
  <c r="N444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I435" i="14"/>
  <c r="K435" i="14" s="1"/>
  <c r="J434" i="14"/>
  <c r="P431" i="14"/>
  <c r="L431" i="14"/>
  <c r="O431" i="14" s="1"/>
  <c r="P430" i="14"/>
  <c r="O430" i="14"/>
  <c r="N429" i="14"/>
  <c r="M429" i="14"/>
  <c r="P429" i="14" s="1"/>
  <c r="N424" i="14"/>
  <c r="N421" i="14" s="1"/>
  <c r="N419" i="14" s="1"/>
  <c r="L424" i="14"/>
  <c r="O424" i="14" s="1"/>
  <c r="P423" i="14"/>
  <c r="O423" i="14"/>
  <c r="N422" i="14"/>
  <c r="P420" i="14"/>
  <c r="N420" i="14"/>
  <c r="M420" i="14"/>
  <c r="L420" i="14"/>
  <c r="J418" i="14"/>
  <c r="K413" i="14"/>
  <c r="K412" i="14"/>
  <c r="N410" i="14"/>
  <c r="M410" i="14"/>
  <c r="P410" i="14" s="1"/>
  <c r="L410" i="14"/>
  <c r="P409" i="14"/>
  <c r="O409" i="14"/>
  <c r="N407" i="14"/>
  <c r="N405" i="14" s="1"/>
  <c r="M407" i="14"/>
  <c r="M405" i="14" s="1"/>
  <c r="P405" i="14" s="1"/>
  <c r="L407" i="14"/>
  <c r="O407" i="14" s="1"/>
  <c r="P406" i="14"/>
  <c r="O406" i="14"/>
  <c r="O403" i="14"/>
  <c r="N403" i="14"/>
  <c r="M403" i="14"/>
  <c r="P403" i="14" s="1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L395" i="14" s="1"/>
  <c r="O395" i="14" s="1"/>
  <c r="P396" i="14"/>
  <c r="O396" i="14"/>
  <c r="N394" i="14"/>
  <c r="M394" i="14"/>
  <c r="L394" i="14"/>
  <c r="O394" i="14" s="1"/>
  <c r="P393" i="14"/>
  <c r="O393" i="14"/>
  <c r="O390" i="14"/>
  <c r="N390" i="14"/>
  <c r="M390" i="14"/>
  <c r="L390" i="14"/>
  <c r="K388" i="14"/>
  <c r="J388" i="14"/>
  <c r="I388" i="14"/>
  <c r="J385" i="14"/>
  <c r="I385" i="14"/>
  <c r="K382" i="14"/>
  <c r="J382" i="14"/>
  <c r="J381" i="14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N348" i="14" s="1"/>
  <c r="M350" i="14"/>
  <c r="M348" i="14" s="1"/>
  <c r="L350" i="14"/>
  <c r="L348" i="14" s="1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N331" i="14" s="1"/>
  <c r="M333" i="14"/>
  <c r="L333" i="14"/>
  <c r="P332" i="14"/>
  <c r="O332" i="14"/>
  <c r="P329" i="14"/>
  <c r="N329" i="14"/>
  <c r="M329" i="14"/>
  <c r="L329" i="14"/>
  <c r="I327" i="14"/>
  <c r="I325" i="14"/>
  <c r="K325" i="14" s="1"/>
  <c r="N323" i="14"/>
  <c r="N321" i="14" s="1"/>
  <c r="M323" i="14"/>
  <c r="M321" i="14" s="1"/>
  <c r="P321" i="14" s="1"/>
  <c r="L323" i="14"/>
  <c r="O323" i="14" s="1"/>
  <c r="P322" i="14"/>
  <c r="O322" i="14"/>
  <c r="N320" i="14"/>
  <c r="M320" i="14"/>
  <c r="M318" i="14" s="1"/>
  <c r="P318" i="14" s="1"/>
  <c r="L320" i="14"/>
  <c r="L318" i="14" s="1"/>
  <c r="O318" i="14" s="1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L304" i="14" s="1"/>
  <c r="O304" i="14" s="1"/>
  <c r="P305" i="14"/>
  <c r="O305" i="14"/>
  <c r="N303" i="14"/>
  <c r="N301" i="14" s="1"/>
  <c r="M303" i="14"/>
  <c r="L303" i="14"/>
  <c r="P302" i="14"/>
  <c r="O302" i="14"/>
  <c r="P299" i="14"/>
  <c r="N299" i="14"/>
  <c r="M299" i="14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K288" i="14" s="1"/>
  <c r="I287" i="14"/>
  <c r="K287" i="14" s="1"/>
  <c r="N285" i="14"/>
  <c r="N283" i="14" s="1"/>
  <c r="M285" i="14"/>
  <c r="P285" i="14" s="1"/>
  <c r="L285" i="14"/>
  <c r="P284" i="14"/>
  <c r="O284" i="14"/>
  <c r="N282" i="14"/>
  <c r="M282" i="14"/>
  <c r="M280" i="14" s="1"/>
  <c r="L282" i="14"/>
  <c r="P281" i="14"/>
  <c r="O281" i="14"/>
  <c r="O278" i="14"/>
  <c r="N278" i="14"/>
  <c r="M278" i="14"/>
  <c r="L278" i="14"/>
  <c r="J276" i="14"/>
  <c r="I271" i="14"/>
  <c r="K271" i="14" s="1"/>
  <c r="N269" i="14"/>
  <c r="N267" i="14" s="1"/>
  <c r="M269" i="14"/>
  <c r="L269" i="14"/>
  <c r="O269" i="14" s="1"/>
  <c r="P268" i="14"/>
  <c r="O268" i="14"/>
  <c r="N266" i="14"/>
  <c r="M266" i="14"/>
  <c r="L266" i="14"/>
  <c r="P265" i="14"/>
  <c r="O265" i="14"/>
  <c r="N262" i="14"/>
  <c r="M262" i="14"/>
  <c r="L262" i="14"/>
  <c r="O262" i="14" s="1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J237" i="14"/>
  <c r="J236" i="14"/>
  <c r="I236" i="14"/>
  <c r="K236" i="14" s="1"/>
  <c r="K235" i="14"/>
  <c r="J235" i="14"/>
  <c r="I235" i="14"/>
  <c r="J233" i="14"/>
  <c r="N231" i="14"/>
  <c r="N230" i="14"/>
  <c r="N229" i="14"/>
  <c r="N228" i="14"/>
  <c r="N227" i="14"/>
  <c r="J226" i="14"/>
  <c r="J180" i="14" s="1"/>
  <c r="I225" i="14"/>
  <c r="I224" i="14"/>
  <c r="K224" i="14" s="1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5" i="14"/>
  <c r="J194" i="14"/>
  <c r="I193" i="14"/>
  <c r="I190" i="14" s="1"/>
  <c r="P191" i="14"/>
  <c r="L191" i="14"/>
  <c r="O191" i="14" s="1"/>
  <c r="J190" i="14"/>
  <c r="N189" i="14"/>
  <c r="N187" i="14" s="1"/>
  <c r="M189" i="14"/>
  <c r="P189" i="14" s="1"/>
  <c r="L189" i="14"/>
  <c r="P188" i="14"/>
  <c r="O188" i="14"/>
  <c r="N186" i="14"/>
  <c r="N184" i="14" s="1"/>
  <c r="M186" i="14"/>
  <c r="L186" i="14"/>
  <c r="P185" i="14"/>
  <c r="O185" i="14"/>
  <c r="N182" i="14"/>
  <c r="M182" i="14"/>
  <c r="L182" i="14"/>
  <c r="O182" i="14" s="1"/>
  <c r="J177" i="14"/>
  <c r="I176" i="14"/>
  <c r="J174" i="14"/>
  <c r="N173" i="14"/>
  <c r="N171" i="14" s="1"/>
  <c r="M173" i="14"/>
  <c r="L173" i="14"/>
  <c r="P172" i="14"/>
  <c r="O172" i="14"/>
  <c r="N170" i="14"/>
  <c r="N168" i="14" s="1"/>
  <c r="M170" i="14"/>
  <c r="L170" i="14"/>
  <c r="P169" i="14"/>
  <c r="O169" i="14"/>
  <c r="N166" i="14"/>
  <c r="M166" i="14"/>
  <c r="L166" i="14"/>
  <c r="O166" i="14" s="1"/>
  <c r="J164" i="14"/>
  <c r="I159" i="14"/>
  <c r="K159" i="14" s="1"/>
  <c r="N157" i="14"/>
  <c r="N155" i="14" s="1"/>
  <c r="M157" i="14"/>
  <c r="L157" i="14"/>
  <c r="L155" i="14" s="1"/>
  <c r="O155" i="14" s="1"/>
  <c r="P156" i="14"/>
  <c r="O156" i="14"/>
  <c r="N154" i="14"/>
  <c r="N152" i="14" s="1"/>
  <c r="M154" i="14"/>
  <c r="L154" i="14"/>
  <c r="L152" i="14" s="1"/>
  <c r="O152" i="14" s="1"/>
  <c r="P153" i="14"/>
  <c r="O153" i="14"/>
  <c r="O150" i="14"/>
  <c r="N150" i="14"/>
  <c r="M150" i="14"/>
  <c r="L150" i="14"/>
  <c r="J148" i="14"/>
  <c r="I146" i="14"/>
  <c r="I145" i="14"/>
  <c r="K145" i="14" s="1"/>
  <c r="I144" i="14"/>
  <c r="K144" i="14" s="1"/>
  <c r="N140" i="14"/>
  <c r="N138" i="14" s="1"/>
  <c r="M140" i="14"/>
  <c r="P140" i="14" s="1"/>
  <c r="L140" i="14"/>
  <c r="P139" i="14"/>
  <c r="O139" i="14"/>
  <c r="N137" i="14"/>
  <c r="M137" i="14"/>
  <c r="P137" i="14" s="1"/>
  <c r="L137" i="14"/>
  <c r="L135" i="14" s="1"/>
  <c r="O135" i="14" s="1"/>
  <c r="P136" i="14"/>
  <c r="O136" i="14"/>
  <c r="P133" i="14"/>
  <c r="N133" i="14"/>
  <c r="M133" i="14"/>
  <c r="L133" i="14"/>
  <c r="J130" i="14"/>
  <c r="N127" i="14"/>
  <c r="M127" i="14"/>
  <c r="L127" i="14"/>
  <c r="L125" i="14" s="1"/>
  <c r="O125" i="14" s="1"/>
  <c r="P126" i="14"/>
  <c r="O126" i="14"/>
  <c r="N124" i="14"/>
  <c r="N122" i="14" s="1"/>
  <c r="M124" i="14"/>
  <c r="P124" i="14" s="1"/>
  <c r="L124" i="14"/>
  <c r="P123" i="14"/>
  <c r="O123" i="14"/>
  <c r="O120" i="14"/>
  <c r="N120" i="14"/>
  <c r="M120" i="14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J98" i="14"/>
  <c r="I98" i="14"/>
  <c r="I86" i="14" s="1"/>
  <c r="K86" i="14" s="1"/>
  <c r="N96" i="14"/>
  <c r="N94" i="14" s="1"/>
  <c r="M96" i="14"/>
  <c r="M94" i="14" s="1"/>
  <c r="P94" i="14" s="1"/>
  <c r="L96" i="14"/>
  <c r="P95" i="14"/>
  <c r="O95" i="14"/>
  <c r="N93" i="14"/>
  <c r="M93" i="14"/>
  <c r="L93" i="14"/>
  <c r="P92" i="14"/>
  <c r="O92" i="14"/>
  <c r="N89" i="14"/>
  <c r="M89" i="14"/>
  <c r="P89" i="14" s="1"/>
  <c r="L89" i="14"/>
  <c r="J87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J77" i="14"/>
  <c r="J76" i="14"/>
  <c r="J64" i="14" s="1"/>
  <c r="N74" i="14"/>
  <c r="M74" i="14"/>
  <c r="P74" i="14" s="1"/>
  <c r="L74" i="14"/>
  <c r="P73" i="14"/>
  <c r="O73" i="14"/>
  <c r="N71" i="14"/>
  <c r="M71" i="14"/>
  <c r="M69" i="14" s="1"/>
  <c r="L71" i="14"/>
  <c r="L69" i="14" s="1"/>
  <c r="P70" i="14"/>
  <c r="O70" i="14"/>
  <c r="N67" i="14"/>
  <c r="M67" i="14"/>
  <c r="P67" i="14" s="1"/>
  <c r="L67" i="14"/>
  <c r="O67" i="14" s="1"/>
  <c r="J65" i="14"/>
  <c r="N61" i="14"/>
  <c r="N59" i="14" s="1"/>
  <c r="M61" i="14"/>
  <c r="L61" i="14"/>
  <c r="L59" i="14" s="1"/>
  <c r="P60" i="14"/>
  <c r="O60" i="14"/>
  <c r="N58" i="14"/>
  <c r="M58" i="14"/>
  <c r="M56" i="14" s="1"/>
  <c r="L58" i="14"/>
  <c r="L56" i="14" s="1"/>
  <c r="P57" i="14"/>
  <c r="O57" i="14"/>
  <c r="O54" i="14"/>
  <c r="N54" i="14"/>
  <c r="M54" i="14"/>
  <c r="L54" i="14"/>
  <c r="N49" i="14"/>
  <c r="N47" i="14" s="1"/>
  <c r="M49" i="14"/>
  <c r="P49" i="14" s="1"/>
  <c r="L49" i="14"/>
  <c r="O49" i="14" s="1"/>
  <c r="P48" i="14"/>
  <c r="O48" i="14"/>
  <c r="N46" i="14"/>
  <c r="M46" i="14"/>
  <c r="L46" i="14"/>
  <c r="L44" i="14" s="1"/>
  <c r="P45" i="14"/>
  <c r="O45" i="14"/>
  <c r="P42" i="14"/>
  <c r="N42" i="14"/>
  <c r="M42" i="14"/>
  <c r="L42" i="14"/>
  <c r="N36" i="14"/>
  <c r="M36" i="14"/>
  <c r="P35" i="14"/>
  <c r="N35" i="14"/>
  <c r="M35" i="14"/>
  <c r="L35" i="14"/>
  <c r="N34" i="14"/>
  <c r="N33" i="14"/>
  <c r="N32" i="14"/>
  <c r="M32" i="14"/>
  <c r="L32" i="14"/>
  <c r="O32" i="14" s="1"/>
  <c r="N29" i="14"/>
  <c r="O25" i="14"/>
  <c r="N25" i="14"/>
  <c r="M25" i="14"/>
  <c r="M19" i="14" s="1"/>
  <c r="L25" i="14"/>
  <c r="P22" i="14"/>
  <c r="O22" i="14"/>
  <c r="N22" i="14"/>
  <c r="M22" i="14"/>
  <c r="L22" i="14"/>
  <c r="N15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P809" i="13"/>
  <c r="O809" i="13"/>
  <c r="O808" i="13"/>
  <c r="N808" i="13"/>
  <c r="M808" i="13"/>
  <c r="P808" i="13" s="1"/>
  <c r="L808" i="13"/>
  <c r="N807" i="13"/>
  <c r="M807" i="13"/>
  <c r="P807" i="13" s="1"/>
  <c r="L807" i="13"/>
  <c r="O807" i="13" s="1"/>
  <c r="N806" i="13"/>
  <c r="N805" i="13" s="1"/>
  <c r="M806" i="13"/>
  <c r="P806" i="13" s="1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N796" i="13"/>
  <c r="M796" i="13"/>
  <c r="P796" i="13" s="1"/>
  <c r="L796" i="13"/>
  <c r="O796" i="13" s="1"/>
  <c r="N795" i="13"/>
  <c r="N791" i="13"/>
  <c r="L791" i="13"/>
  <c r="L788" i="13" s="1"/>
  <c r="O788" i="13" s="1"/>
  <c r="P790" i="13"/>
  <c r="O790" i="13"/>
  <c r="N789" i="13"/>
  <c r="N788" i="13"/>
  <c r="N786" i="13" s="1"/>
  <c r="N787" i="13"/>
  <c r="M787" i="13"/>
  <c r="P787" i="13" s="1"/>
  <c r="L787" i="13"/>
  <c r="O787" i="13" s="1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P774" i="13"/>
  <c r="O774" i="13"/>
  <c r="O773" i="13"/>
  <c r="N773" i="13"/>
  <c r="M773" i="13"/>
  <c r="P773" i="13" s="1"/>
  <c r="L773" i="13"/>
  <c r="N772" i="13"/>
  <c r="M772" i="13"/>
  <c r="P772" i="13" s="1"/>
  <c r="L772" i="13"/>
  <c r="O772" i="13" s="1"/>
  <c r="N771" i="13"/>
  <c r="N770" i="13" s="1"/>
  <c r="M771" i="13"/>
  <c r="P771" i="13" s="1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P758" i="13"/>
  <c r="O758" i="13"/>
  <c r="O757" i="13"/>
  <c r="N757" i="13"/>
  <c r="M757" i="13"/>
  <c r="P757" i="13" s="1"/>
  <c r="L757" i="13"/>
  <c r="N756" i="13"/>
  <c r="M756" i="13"/>
  <c r="P756" i="13" s="1"/>
  <c r="L756" i="13"/>
  <c r="O756" i="13" s="1"/>
  <c r="N755" i="13"/>
  <c r="N754" i="13" s="1"/>
  <c r="M755" i="13"/>
  <c r="P755" i="13" s="1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P741" i="13"/>
  <c r="O741" i="13"/>
  <c r="O740" i="13"/>
  <c r="N740" i="13"/>
  <c r="M740" i="13"/>
  <c r="P740" i="13" s="1"/>
  <c r="L740" i="13"/>
  <c r="N739" i="13"/>
  <c r="M739" i="13"/>
  <c r="P739" i="13" s="1"/>
  <c r="L739" i="13"/>
  <c r="O739" i="13" s="1"/>
  <c r="N738" i="13"/>
  <c r="N737" i="13" s="1"/>
  <c r="M738" i="13"/>
  <c r="P738" i="13" s="1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N690" i="13"/>
  <c r="L690" i="13"/>
  <c r="N688" i="13"/>
  <c r="N687" i="13"/>
  <c r="N686" i="13"/>
  <c r="N685" i="13" s="1"/>
  <c r="M686" i="13"/>
  <c r="P686" i="13" s="1"/>
  <c r="L686" i="13"/>
  <c r="J679" i="13"/>
  <c r="J678" i="13" s="1"/>
  <c r="I678" i="13"/>
  <c r="K678" i="13" s="1"/>
  <c r="J675" i="13"/>
  <c r="J669" i="13" s="1"/>
  <c r="I671" i="13"/>
  <c r="K671" i="13" s="1"/>
  <c r="I670" i="13"/>
  <c r="K670" i="13" s="1"/>
  <c r="I669" i="13"/>
  <c r="K672" i="13" s="1"/>
  <c r="P667" i="13"/>
  <c r="O667" i="13"/>
  <c r="P666" i="13"/>
  <c r="O666" i="13"/>
  <c r="N665" i="13"/>
  <c r="M665" i="13"/>
  <c r="P665" i="13" s="1"/>
  <c r="L665" i="13"/>
  <c r="O665" i="13" s="1"/>
  <c r="N660" i="13"/>
  <c r="L660" i="13"/>
  <c r="P659" i="13"/>
  <c r="O659" i="13"/>
  <c r="N658" i="13"/>
  <c r="N657" i="13"/>
  <c r="P656" i="13"/>
  <c r="O656" i="13"/>
  <c r="N656" i="13"/>
  <c r="M656" i="13"/>
  <c r="L656" i="13"/>
  <c r="N655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P639" i="13"/>
  <c r="N639" i="13"/>
  <c r="M639" i="13"/>
  <c r="N638" i="13"/>
  <c r="N634" i="13"/>
  <c r="N632" i="13" s="1"/>
  <c r="L634" i="13"/>
  <c r="P633" i="13"/>
  <c r="O633" i="13"/>
  <c r="N631" i="13"/>
  <c r="O630" i="13"/>
  <c r="N630" i="13"/>
  <c r="N629" i="13" s="1"/>
  <c r="M630" i="13"/>
  <c r="P630" i="13" s="1"/>
  <c r="L630" i="13"/>
  <c r="J621" i="13"/>
  <c r="I621" i="13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2" i="13" s="1"/>
  <c r="J596" i="13"/>
  <c r="J594" i="13" s="1"/>
  <c r="J595" i="13"/>
  <c r="I594" i="13"/>
  <c r="K594" i="13" s="1"/>
  <c r="I593" i="13"/>
  <c r="I592" i="13" s="1"/>
  <c r="K592" i="13" s="1"/>
  <c r="J583" i="13"/>
  <c r="J577" i="13" s="1"/>
  <c r="J582" i="13"/>
  <c r="I577" i="13"/>
  <c r="K577" i="13" s="1"/>
  <c r="J576" i="13"/>
  <c r="I576" i="13"/>
  <c r="I559" i="13" s="1"/>
  <c r="J569" i="13"/>
  <c r="I569" i="13"/>
  <c r="K569" i="13" s="1"/>
  <c r="J568" i="13"/>
  <c r="I568" i="13"/>
  <c r="J561" i="13"/>
  <c r="I561" i="13"/>
  <c r="J560" i="13"/>
  <c r="I560" i="13"/>
  <c r="P557" i="13"/>
  <c r="L557" i="13"/>
  <c r="P556" i="13"/>
  <c r="O556" i="13"/>
  <c r="N555" i="13"/>
  <c r="N545" i="13" s="1"/>
  <c r="M555" i="13"/>
  <c r="P555" i="13" s="1"/>
  <c r="N553" i="13"/>
  <c r="N549" i="13"/>
  <c r="L549" i="13"/>
  <c r="L547" i="13" s="1"/>
  <c r="P548" i="13"/>
  <c r="O548" i="13"/>
  <c r="M545" i="13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I537" i="13"/>
  <c r="K537" i="13" s="1"/>
  <c r="P535" i="13"/>
  <c r="L535" i="13"/>
  <c r="P534" i="13"/>
  <c r="O534" i="13"/>
  <c r="N533" i="13"/>
  <c r="M533" i="13"/>
  <c r="P533" i="13" s="1"/>
  <c r="P528" i="13"/>
  <c r="N528" i="13"/>
  <c r="N525" i="13" s="1"/>
  <c r="N523" i="13" s="1"/>
  <c r="L528" i="13"/>
  <c r="P527" i="13"/>
  <c r="O527" i="13"/>
  <c r="N526" i="13"/>
  <c r="M526" i="13"/>
  <c r="P526" i="13" s="1"/>
  <c r="M525" i="13"/>
  <c r="P525" i="13" s="1"/>
  <c r="P524" i="13"/>
  <c r="N524" i="13"/>
  <c r="M524" i="13"/>
  <c r="L524" i="13"/>
  <c r="O524" i="13" s="1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N504" i="13" s="1"/>
  <c r="P506" i="13"/>
  <c r="O506" i="13"/>
  <c r="P505" i="13"/>
  <c r="M505" i="13"/>
  <c r="L505" i="13"/>
  <c r="O505" i="13" s="1"/>
  <c r="P504" i="13"/>
  <c r="O504" i="13"/>
  <c r="M504" i="13"/>
  <c r="L504" i="13"/>
  <c r="P503" i="13"/>
  <c r="O503" i="13"/>
  <c r="N503" i="13"/>
  <c r="M503" i="13"/>
  <c r="L503" i="13"/>
  <c r="O502" i="13"/>
  <c r="N502" i="13"/>
  <c r="M502" i="13"/>
  <c r="P502" i="13" s="1"/>
  <c r="L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6" i="13"/>
  <c r="N472" i="13" s="1"/>
  <c r="L472" i="13"/>
  <c r="P471" i="13"/>
  <c r="O471" i="13"/>
  <c r="P468" i="13"/>
  <c r="N468" i="13"/>
  <c r="M468" i="13"/>
  <c r="L468" i="13"/>
  <c r="O468" i="13" s="1"/>
  <c r="J466" i="13"/>
  <c r="I466" i="13"/>
  <c r="J465" i="13"/>
  <c r="I465" i="13"/>
  <c r="K465" i="13" s="1"/>
  <c r="I464" i="13"/>
  <c r="K464" i="13" s="1"/>
  <c r="I463" i="13"/>
  <c r="K463" i="13" s="1"/>
  <c r="I462" i="13"/>
  <c r="K462" i="13" s="1"/>
  <c r="I460" i="13"/>
  <c r="K458" i="13"/>
  <c r="P456" i="13"/>
  <c r="L456" i="13"/>
  <c r="O456" i="13" s="1"/>
  <c r="P455" i="13"/>
  <c r="O455" i="13"/>
  <c r="P454" i="13"/>
  <c r="N454" i="13"/>
  <c r="M454" i="13"/>
  <c r="N453" i="13"/>
  <c r="N449" i="13" s="1"/>
  <c r="L449" i="13"/>
  <c r="P448" i="13"/>
  <c r="O448" i="13"/>
  <c r="P445" i="13"/>
  <c r="O445" i="13"/>
  <c r="N445" i="13"/>
  <c r="M445" i="13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K435" i="13" s="1"/>
  <c r="J434" i="13"/>
  <c r="J418" i="13" s="1"/>
  <c r="P431" i="13"/>
  <c r="L431" i="13"/>
  <c r="O431" i="13" s="1"/>
  <c r="P430" i="13"/>
  <c r="O430" i="13"/>
  <c r="N429" i="13"/>
  <c r="M429" i="13"/>
  <c r="P429" i="13" s="1"/>
  <c r="N428" i="13"/>
  <c r="N424" i="13"/>
  <c r="L424" i="13"/>
  <c r="L422" i="13" s="1"/>
  <c r="O422" i="13" s="1"/>
  <c r="P423" i="13"/>
  <c r="O423" i="13"/>
  <c r="N422" i="13"/>
  <c r="N421" i="13"/>
  <c r="N419" i="13" s="1"/>
  <c r="N420" i="13"/>
  <c r="M420" i="13"/>
  <c r="L420" i="13"/>
  <c r="O420" i="13" s="1"/>
  <c r="K413" i="13"/>
  <c r="K412" i="13"/>
  <c r="N410" i="13"/>
  <c r="N408" i="13" s="1"/>
  <c r="M410" i="13"/>
  <c r="P410" i="13" s="1"/>
  <c r="L410" i="13"/>
  <c r="P409" i="13"/>
  <c r="O409" i="13"/>
  <c r="N407" i="13"/>
  <c r="N405" i="13" s="1"/>
  <c r="M407" i="13"/>
  <c r="L407" i="13"/>
  <c r="P406" i="13"/>
  <c r="O406" i="13"/>
  <c r="P403" i="13"/>
  <c r="O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L397" i="13"/>
  <c r="L395" i="13" s="1"/>
  <c r="O395" i="13" s="1"/>
  <c r="P396" i="13"/>
  <c r="O396" i="13"/>
  <c r="N394" i="13"/>
  <c r="N392" i="13" s="1"/>
  <c r="M394" i="13"/>
  <c r="L394" i="13"/>
  <c r="L392" i="13" s="1"/>
  <c r="O392" i="13" s="1"/>
  <c r="P393" i="13"/>
  <c r="O393" i="13"/>
  <c r="N390" i="13"/>
  <c r="M390" i="13"/>
  <c r="L390" i="13"/>
  <c r="O390" i="13" s="1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L351" i="13" s="1"/>
  <c r="P352" i="13"/>
  <c r="O352" i="13"/>
  <c r="N350" i="13"/>
  <c r="N348" i="13" s="1"/>
  <c r="M350" i="13"/>
  <c r="L350" i="13"/>
  <c r="L348" i="13" s="1"/>
  <c r="P349" i="13"/>
  <c r="O349" i="13"/>
  <c r="N346" i="13"/>
  <c r="M346" i="13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P335" i="13"/>
  <c r="O335" i="13"/>
  <c r="N333" i="13"/>
  <c r="N331" i="13" s="1"/>
  <c r="M333" i="13"/>
  <c r="M331" i="13" s="1"/>
  <c r="L333" i="13"/>
  <c r="P332" i="13"/>
  <c r="O332" i="13"/>
  <c r="O329" i="13"/>
  <c r="N329" i="13"/>
  <c r="M329" i="13"/>
  <c r="L329" i="13"/>
  <c r="I327" i="13"/>
  <c r="I325" i="13"/>
  <c r="K325" i="13" s="1"/>
  <c r="N323" i="13"/>
  <c r="N321" i="13" s="1"/>
  <c r="M323" i="13"/>
  <c r="L323" i="13"/>
  <c r="O323" i="13" s="1"/>
  <c r="P322" i="13"/>
  <c r="O322" i="13"/>
  <c r="N320" i="13"/>
  <c r="N318" i="13" s="1"/>
  <c r="M320" i="13"/>
  <c r="P320" i="13" s="1"/>
  <c r="L320" i="13"/>
  <c r="O320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N306" i="13"/>
  <c r="N304" i="13" s="1"/>
  <c r="M306" i="13"/>
  <c r="L306" i="13"/>
  <c r="P305" i="13"/>
  <c r="O305" i="13"/>
  <c r="N303" i="13"/>
  <c r="N301" i="13" s="1"/>
  <c r="M303" i="13"/>
  <c r="L303" i="13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L283" i="13" s="1"/>
  <c r="O283" i="13" s="1"/>
  <c r="P284" i="13"/>
  <c r="O284" i="13"/>
  <c r="N282" i="13"/>
  <c r="M282" i="13"/>
  <c r="L282" i="13"/>
  <c r="P281" i="13"/>
  <c r="O281" i="13"/>
  <c r="P278" i="13"/>
  <c r="N278" i="13"/>
  <c r="M278" i="13"/>
  <c r="L278" i="13"/>
  <c r="J276" i="13"/>
  <c r="I271" i="13"/>
  <c r="N269" i="13"/>
  <c r="N267" i="13" s="1"/>
  <c r="M269" i="13"/>
  <c r="P269" i="13" s="1"/>
  <c r="L269" i="13"/>
  <c r="P268" i="13"/>
  <c r="O268" i="13"/>
  <c r="N266" i="13"/>
  <c r="M266" i="13"/>
  <c r="L266" i="13"/>
  <c r="P265" i="13"/>
  <c r="O265" i="13"/>
  <c r="O262" i="13"/>
  <c r="N262" i="13"/>
  <c r="M262" i="13"/>
  <c r="L262" i="13"/>
  <c r="J260" i="13"/>
  <c r="K258" i="13"/>
  <c r="K257" i="13"/>
  <c r="I255" i="13"/>
  <c r="I248" i="13" s="1"/>
  <c r="K248" i="13" s="1"/>
  <c r="L253" i="13"/>
  <c r="L252" i="13"/>
  <c r="L251" i="13"/>
  <c r="L250" i="13"/>
  <c r="P249" i="13"/>
  <c r="N249" i="13"/>
  <c r="N227" i="13" s="1"/>
  <c r="J248" i="13"/>
  <c r="K247" i="13"/>
  <c r="K246" i="13"/>
  <c r="I244" i="13"/>
  <c r="L242" i="13"/>
  <c r="L241" i="13"/>
  <c r="L240" i="13"/>
  <c r="L239" i="13"/>
  <c r="P238" i="13"/>
  <c r="N238" i="13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J226" i="13"/>
  <c r="I225" i="13"/>
  <c r="K225" i="13" s="1"/>
  <c r="I224" i="13"/>
  <c r="I216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I190" i="13" s="1"/>
  <c r="P191" i="13"/>
  <c r="L191" i="13"/>
  <c r="O191" i="13" s="1"/>
  <c r="J190" i="13"/>
  <c r="N189" i="13"/>
  <c r="M189" i="13"/>
  <c r="M187" i="13" s="1"/>
  <c r="P187" i="13" s="1"/>
  <c r="L189" i="13"/>
  <c r="L187" i="13" s="1"/>
  <c r="O187" i="13" s="1"/>
  <c r="P188" i="13"/>
  <c r="O188" i="13"/>
  <c r="N186" i="13"/>
  <c r="N184" i="13" s="1"/>
  <c r="M186" i="13"/>
  <c r="L186" i="13"/>
  <c r="P185" i="13"/>
  <c r="O185" i="13"/>
  <c r="O182" i="13"/>
  <c r="N182" i="13"/>
  <c r="M182" i="13"/>
  <c r="L182" i="13"/>
  <c r="J180" i="13"/>
  <c r="J177" i="13"/>
  <c r="I176" i="13"/>
  <c r="I174" i="13" s="1"/>
  <c r="J174" i="13"/>
  <c r="J164" i="13" s="1"/>
  <c r="N173" i="13"/>
  <c r="N171" i="13" s="1"/>
  <c r="M173" i="13"/>
  <c r="L173" i="13"/>
  <c r="L171" i="13" s="1"/>
  <c r="O171" i="13" s="1"/>
  <c r="P172" i="13"/>
  <c r="O172" i="13"/>
  <c r="N170" i="13"/>
  <c r="M170" i="13"/>
  <c r="M168" i="13" s="1"/>
  <c r="L170" i="13"/>
  <c r="L168" i="13" s="1"/>
  <c r="P169" i="13"/>
  <c r="O169" i="13"/>
  <c r="O166" i="13"/>
  <c r="N166" i="13"/>
  <c r="M166" i="13"/>
  <c r="P166" i="13" s="1"/>
  <c r="L166" i="13"/>
  <c r="I159" i="13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L154" i="13"/>
  <c r="P153" i="13"/>
  <c r="O153" i="13"/>
  <c r="O150" i="13"/>
  <c r="N150" i="13"/>
  <c r="M150" i="13"/>
  <c r="L150" i="13"/>
  <c r="J148" i="13"/>
  <c r="I146" i="13"/>
  <c r="K146" i="13" s="1"/>
  <c r="I145" i="13"/>
  <c r="I143" i="13" s="1"/>
  <c r="I144" i="13"/>
  <c r="N140" i="13"/>
  <c r="N138" i="13" s="1"/>
  <c r="M140" i="13"/>
  <c r="L140" i="13"/>
  <c r="L138" i="13" s="1"/>
  <c r="P139" i="13"/>
  <c r="O139" i="13"/>
  <c r="N137" i="13"/>
  <c r="M137" i="13"/>
  <c r="L137" i="13"/>
  <c r="L135" i="13" s="1"/>
  <c r="P136" i="13"/>
  <c r="O136" i="13"/>
  <c r="N133" i="13"/>
  <c r="M133" i="13"/>
  <c r="L133" i="13"/>
  <c r="O133" i="13" s="1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P124" i="13" s="1"/>
  <c r="L124" i="13"/>
  <c r="O124" i="13" s="1"/>
  <c r="P123" i="13"/>
  <c r="O123" i="13"/>
  <c r="P120" i="13"/>
  <c r="O120" i="13"/>
  <c r="N120" i="13"/>
  <c r="M120" i="13"/>
  <c r="L120" i="13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J87" i="13" s="1"/>
  <c r="I99" i="13"/>
  <c r="I87" i="13" s="1"/>
  <c r="J98" i="13"/>
  <c r="I98" i="13"/>
  <c r="I86" i="13" s="1"/>
  <c r="K86" i="13" s="1"/>
  <c r="N96" i="13"/>
  <c r="N94" i="13" s="1"/>
  <c r="M96" i="13"/>
  <c r="P96" i="13" s="1"/>
  <c r="L96" i="13"/>
  <c r="P95" i="13"/>
  <c r="O95" i="13"/>
  <c r="N93" i="13"/>
  <c r="N91" i="13" s="1"/>
  <c r="M93" i="13"/>
  <c r="L93" i="13"/>
  <c r="L91" i="13" s="1"/>
  <c r="P92" i="13"/>
  <c r="O92" i="13"/>
  <c r="O89" i="13"/>
  <c r="N89" i="13"/>
  <c r="M89" i="13"/>
  <c r="P89" i="13" s="1"/>
  <c r="L89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65" i="13" s="1"/>
  <c r="J76" i="13"/>
  <c r="N74" i="13"/>
  <c r="N72" i="13" s="1"/>
  <c r="M74" i="13"/>
  <c r="L74" i="13"/>
  <c r="L72" i="13" s="1"/>
  <c r="O72" i="13" s="1"/>
  <c r="P73" i="13"/>
  <c r="O73" i="13"/>
  <c r="N71" i="13"/>
  <c r="N69" i="13" s="1"/>
  <c r="M71" i="13"/>
  <c r="L71" i="13"/>
  <c r="O71" i="13" s="1"/>
  <c r="P70" i="13"/>
  <c r="O70" i="13"/>
  <c r="N67" i="13"/>
  <c r="M67" i="13"/>
  <c r="L67" i="13"/>
  <c r="O67" i="13" s="1"/>
  <c r="J64" i="13"/>
  <c r="N61" i="13"/>
  <c r="N59" i="13" s="1"/>
  <c r="M61" i="13"/>
  <c r="P61" i="13" s="1"/>
  <c r="L61" i="13"/>
  <c r="L59" i="13" s="1"/>
  <c r="O59" i="13" s="1"/>
  <c r="P60" i="13"/>
  <c r="O60" i="13"/>
  <c r="N58" i="13"/>
  <c r="N56" i="13" s="1"/>
  <c r="M58" i="13"/>
  <c r="L58" i="13"/>
  <c r="P57" i="13"/>
  <c r="O57" i="13"/>
  <c r="P54" i="13"/>
  <c r="O54" i="13"/>
  <c r="N54" i="13"/>
  <c r="M54" i="13"/>
  <c r="L54" i="13"/>
  <c r="N49" i="13"/>
  <c r="N47" i="13" s="1"/>
  <c r="M49" i="13"/>
  <c r="L49" i="13"/>
  <c r="L47" i="13" s="1"/>
  <c r="O47" i="13" s="1"/>
  <c r="P48" i="13"/>
  <c r="O48" i="13"/>
  <c r="N46" i="13"/>
  <c r="M46" i="13"/>
  <c r="L46" i="13"/>
  <c r="P45" i="13"/>
  <c r="O45" i="13"/>
  <c r="O42" i="13"/>
  <c r="N42" i="13"/>
  <c r="M42" i="13"/>
  <c r="P42" i="13" s="1"/>
  <c r="L42" i="13"/>
  <c r="P36" i="13"/>
  <c r="N36" i="13"/>
  <c r="M36" i="13"/>
  <c r="P35" i="13"/>
  <c r="O35" i="13"/>
  <c r="N35" i="13"/>
  <c r="M35" i="13"/>
  <c r="M34" i="13" s="1"/>
  <c r="L35" i="13"/>
  <c r="P34" i="13"/>
  <c r="N34" i="13"/>
  <c r="N33" i="13"/>
  <c r="N30" i="13" s="1"/>
  <c r="N32" i="13"/>
  <c r="M32" i="13"/>
  <c r="L32" i="13"/>
  <c r="O32" i="13" s="1"/>
  <c r="N25" i="13"/>
  <c r="M25" i="13"/>
  <c r="L25" i="13"/>
  <c r="O25" i="13" s="1"/>
  <c r="P22" i="13"/>
  <c r="O22" i="13"/>
  <c r="N22" i="13"/>
  <c r="M22" i="13"/>
  <c r="L22" i="13"/>
  <c r="N19" i="13"/>
  <c r="L19" i="13"/>
  <c r="O19" i="13" s="1"/>
  <c r="M12" i="13"/>
  <c r="L12" i="13"/>
  <c r="O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L807" i="12"/>
  <c r="O807" i="12" s="1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N789" i="12" s="1"/>
  <c r="L791" i="12"/>
  <c r="L788" i="12" s="1"/>
  <c r="P790" i="12"/>
  <c r="O790" i="12"/>
  <c r="N788" i="12"/>
  <c r="P787" i="12"/>
  <c r="O787" i="12"/>
  <c r="N787" i="12"/>
  <c r="M787" i="12"/>
  <c r="L787" i="12"/>
  <c r="N786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M773" i="12"/>
  <c r="P773" i="12" s="1"/>
  <c r="L773" i="12"/>
  <c r="O773" i="12" s="1"/>
  <c r="P772" i="12"/>
  <c r="M772" i="12"/>
  <c r="L772" i="12"/>
  <c r="P771" i="12"/>
  <c r="O771" i="12"/>
  <c r="N771" i="12"/>
  <c r="M771" i="12"/>
  <c r="L771" i="12"/>
  <c r="P770" i="12"/>
  <c r="M770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M757" i="12"/>
  <c r="P757" i="12" s="1"/>
  <c r="L757" i="12"/>
  <c r="O757" i="12" s="1"/>
  <c r="P756" i="12"/>
  <c r="M756" i="12"/>
  <c r="L756" i="12"/>
  <c r="P755" i="12"/>
  <c r="O755" i="12"/>
  <c r="N755" i="12"/>
  <c r="M755" i="12"/>
  <c r="L755" i="12"/>
  <c r="P754" i="12"/>
  <c r="M754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M740" i="12"/>
  <c r="P740" i="12" s="1"/>
  <c r="L740" i="12"/>
  <c r="O740" i="12" s="1"/>
  <c r="P739" i="12"/>
  <c r="M739" i="12"/>
  <c r="L739" i="12"/>
  <c r="P738" i="12"/>
  <c r="O738" i="12"/>
  <c r="N738" i="12"/>
  <c r="M738" i="12"/>
  <c r="L738" i="12"/>
  <c r="P737" i="12"/>
  <c r="M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O690" i="12" s="1"/>
  <c r="P686" i="12"/>
  <c r="O686" i="12"/>
  <c r="N686" i="12"/>
  <c r="M686" i="12"/>
  <c r="L686" i="12"/>
  <c r="J679" i="12"/>
  <c r="J678" i="12"/>
  <c r="I678" i="12"/>
  <c r="K678" i="12" s="1"/>
  <c r="J675" i="12"/>
  <c r="I671" i="12"/>
  <c r="K671" i="12" s="1"/>
  <c r="I670" i="12"/>
  <c r="K670" i="12" s="1"/>
  <c r="J669" i="12"/>
  <c r="J654" i="12" s="1"/>
  <c r="I669" i="12"/>
  <c r="K675" i="12" s="1"/>
  <c r="P667" i="12"/>
  <c r="O667" i="12"/>
  <c r="P666" i="12"/>
  <c r="O666" i="12"/>
  <c r="P665" i="12"/>
  <c r="O665" i="12"/>
  <c r="N665" i="12"/>
  <c r="M665" i="12"/>
  <c r="L665" i="12"/>
  <c r="N660" i="12"/>
  <c r="N658" i="12" s="1"/>
  <c r="L660" i="12"/>
  <c r="M660" i="12" s="1"/>
  <c r="P659" i="12"/>
  <c r="O659" i="12"/>
  <c r="N657" i="12"/>
  <c r="O656" i="12"/>
  <c r="N656" i="12"/>
  <c r="M656" i="12"/>
  <c r="P656" i="12" s="1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N639" i="12"/>
  <c r="M639" i="12"/>
  <c r="P639" i="12" s="1"/>
  <c r="N634" i="12"/>
  <c r="L634" i="12"/>
  <c r="L632" i="12" s="1"/>
  <c r="O632" i="12" s="1"/>
  <c r="P633" i="12"/>
  <c r="O633" i="12"/>
  <c r="N632" i="12"/>
  <c r="N631" i="12"/>
  <c r="P630" i="12"/>
  <c r="N630" i="12"/>
  <c r="N629" i="12" s="1"/>
  <c r="M630" i="12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82" i="12"/>
  <c r="J577" i="12"/>
  <c r="I577" i="12"/>
  <c r="K577" i="12" s="1"/>
  <c r="J576" i="12"/>
  <c r="I576" i="12"/>
  <c r="I559" i="12" s="1"/>
  <c r="J569" i="12"/>
  <c r="I569" i="12"/>
  <c r="K569" i="12" s="1"/>
  <c r="J568" i="12"/>
  <c r="I568" i="12"/>
  <c r="J561" i="12"/>
  <c r="I561" i="12"/>
  <c r="K561" i="12" s="1"/>
  <c r="J560" i="12"/>
  <c r="I560" i="12"/>
  <c r="J559" i="12"/>
  <c r="J543" i="12" s="1"/>
  <c r="P557" i="12"/>
  <c r="L557" i="12"/>
  <c r="O557" i="12" s="1"/>
  <c r="P556" i="12"/>
  <c r="O556" i="12"/>
  <c r="P555" i="12"/>
  <c r="N555" i="12"/>
  <c r="M555" i="12"/>
  <c r="N549" i="12"/>
  <c r="L549" i="12"/>
  <c r="O549" i="12" s="1"/>
  <c r="P548" i="12"/>
  <c r="O548" i="12"/>
  <c r="N547" i="12"/>
  <c r="N546" i="12"/>
  <c r="P545" i="12"/>
  <c r="O545" i="12"/>
  <c r="N545" i="12"/>
  <c r="M545" i="12"/>
  <c r="L545" i="12"/>
  <c r="N544" i="12"/>
  <c r="I542" i="12"/>
  <c r="K542" i="12" s="1"/>
  <c r="I541" i="12"/>
  <c r="K541" i="12" s="1"/>
  <c r="I540" i="12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L528" i="12"/>
  <c r="P527" i="12"/>
  <c r="O527" i="12"/>
  <c r="P526" i="12"/>
  <c r="N526" i="12"/>
  <c r="M526" i="12"/>
  <c r="N525" i="12"/>
  <c r="M525" i="12"/>
  <c r="P525" i="12" s="1"/>
  <c r="N524" i="12"/>
  <c r="N523" i="12" s="1"/>
  <c r="M524" i="12"/>
  <c r="P524" i="12" s="1"/>
  <c r="L524" i="12"/>
  <c r="O524" i="12" s="1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4" i="12" s="1"/>
  <c r="P506" i="12"/>
  <c r="O506" i="12"/>
  <c r="N505" i="12"/>
  <c r="M505" i="12"/>
  <c r="P505" i="12" s="1"/>
  <c r="L505" i="12"/>
  <c r="O505" i="12" s="1"/>
  <c r="M504" i="12"/>
  <c r="L504" i="12"/>
  <c r="O504" i="12" s="1"/>
  <c r="P503" i="12"/>
  <c r="N503" i="12"/>
  <c r="N502" i="12" s="1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L477" i="12" s="1"/>
  <c r="O477" i="12" s="1"/>
  <c r="P478" i="12"/>
  <c r="O478" i="12"/>
  <c r="N477" i="12"/>
  <c r="M477" i="12"/>
  <c r="P477" i="12" s="1"/>
  <c r="N472" i="12"/>
  <c r="L472" i="12"/>
  <c r="L470" i="12" s="1"/>
  <c r="P471" i="12"/>
  <c r="O471" i="12"/>
  <c r="N468" i="12"/>
  <c r="M468" i="12"/>
  <c r="L468" i="12"/>
  <c r="O468" i="12" s="1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L446" i="12" s="1"/>
  <c r="P448" i="12"/>
  <c r="O448" i="12"/>
  <c r="N446" i="12"/>
  <c r="P445" i="12"/>
  <c r="O445" i="12"/>
  <c r="N445" i="12"/>
  <c r="M445" i="12"/>
  <c r="L445" i="12"/>
  <c r="N444" i="12"/>
  <c r="J443" i="12"/>
  <c r="J442" i="12"/>
  <c r="I441" i="12"/>
  <c r="K441" i="12" s="1"/>
  <c r="I440" i="12"/>
  <c r="K440" i="12" s="1"/>
  <c r="I439" i="12"/>
  <c r="K439" i="12" s="1"/>
  <c r="I438" i="12"/>
  <c r="I437" i="12"/>
  <c r="I435" i="12"/>
  <c r="K435" i="12" s="1"/>
  <c r="J434" i="12"/>
  <c r="J418" i="12" s="1"/>
  <c r="P431" i="12"/>
  <c r="L431" i="12"/>
  <c r="L429" i="12" s="1"/>
  <c r="O429" i="12" s="1"/>
  <c r="P430" i="12"/>
  <c r="O430" i="12"/>
  <c r="N429" i="12"/>
  <c r="M429" i="12"/>
  <c r="P429" i="12" s="1"/>
  <c r="N424" i="12"/>
  <c r="L424" i="12"/>
  <c r="L422" i="12" s="1"/>
  <c r="P423" i="12"/>
  <c r="O423" i="12"/>
  <c r="N422" i="12"/>
  <c r="N421" i="12"/>
  <c r="P420" i="12"/>
  <c r="N420" i="12"/>
  <c r="M420" i="12"/>
  <c r="L420" i="12"/>
  <c r="N419" i="12"/>
  <c r="K413" i="12"/>
  <c r="K412" i="12"/>
  <c r="N410" i="12"/>
  <c r="N408" i="12" s="1"/>
  <c r="M410" i="12"/>
  <c r="M408" i="12" s="1"/>
  <c r="P408" i="12" s="1"/>
  <c r="L410" i="12"/>
  <c r="O410" i="12" s="1"/>
  <c r="P409" i="12"/>
  <c r="O409" i="12"/>
  <c r="N407" i="12"/>
  <c r="N405" i="12" s="1"/>
  <c r="M407" i="12"/>
  <c r="M405" i="12" s="1"/>
  <c r="P405" i="12" s="1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L397" i="12"/>
  <c r="L395" i="12" s="1"/>
  <c r="O395" i="12" s="1"/>
  <c r="P396" i="12"/>
  <c r="O396" i="12"/>
  <c r="N394" i="12"/>
  <c r="N392" i="12" s="1"/>
  <c r="M394" i="12"/>
  <c r="L394" i="12"/>
  <c r="L392" i="12" s="1"/>
  <c r="O392" i="12" s="1"/>
  <c r="P393" i="12"/>
  <c r="O393" i="12"/>
  <c r="P390" i="12"/>
  <c r="N390" i="12"/>
  <c r="M390" i="12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L351" i="12" s="1"/>
  <c r="P352" i="12"/>
  <c r="O352" i="12"/>
  <c r="N350" i="12"/>
  <c r="N348" i="12" s="1"/>
  <c r="M350" i="12"/>
  <c r="L350" i="12"/>
  <c r="L348" i="12" s="1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L336" i="12"/>
  <c r="L334" i="12" s="1"/>
  <c r="O334" i="12" s="1"/>
  <c r="P335" i="12"/>
  <c r="O335" i="12"/>
  <c r="N333" i="12"/>
  <c r="N331" i="12" s="1"/>
  <c r="M333" i="12"/>
  <c r="L333" i="12"/>
  <c r="L331" i="12" s="1"/>
  <c r="P332" i="12"/>
  <c r="O332" i="12"/>
  <c r="N329" i="12"/>
  <c r="M329" i="12"/>
  <c r="P329" i="12" s="1"/>
  <c r="L329" i="12"/>
  <c r="I327" i="12"/>
  <c r="I325" i="12"/>
  <c r="K325" i="12" s="1"/>
  <c r="N323" i="12"/>
  <c r="N321" i="12" s="1"/>
  <c r="M323" i="12"/>
  <c r="P323" i="12" s="1"/>
  <c r="L323" i="12"/>
  <c r="O323" i="12" s="1"/>
  <c r="P322" i="12"/>
  <c r="O322" i="12"/>
  <c r="N320" i="12"/>
  <c r="N318" i="12" s="1"/>
  <c r="M320" i="12"/>
  <c r="L320" i="12"/>
  <c r="P319" i="12"/>
  <c r="O319" i="12"/>
  <c r="O316" i="12"/>
  <c r="N316" i="12"/>
  <c r="M316" i="12"/>
  <c r="P316" i="12" s="1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O306" i="12" s="1"/>
  <c r="P305" i="12"/>
  <c r="O305" i="12"/>
  <c r="N303" i="12"/>
  <c r="N301" i="12" s="1"/>
  <c r="M303" i="12"/>
  <c r="L303" i="12"/>
  <c r="L301" i="12" s="1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I287" i="12"/>
  <c r="K287" i="12" s="1"/>
  <c r="N285" i="12"/>
  <c r="N283" i="12" s="1"/>
  <c r="M285" i="12"/>
  <c r="P285" i="12" s="1"/>
  <c r="L285" i="12"/>
  <c r="P284" i="12"/>
  <c r="O284" i="12"/>
  <c r="N282" i="12"/>
  <c r="N280" i="12" s="1"/>
  <c r="M282" i="12"/>
  <c r="M280" i="12" s="1"/>
  <c r="L282" i="12"/>
  <c r="P281" i="12"/>
  <c r="O281" i="12"/>
  <c r="P278" i="12"/>
  <c r="N278" i="12"/>
  <c r="M278" i="12"/>
  <c r="L278" i="12"/>
  <c r="J276" i="12"/>
  <c r="I271" i="12"/>
  <c r="I260" i="12" s="1"/>
  <c r="K260" i="12" s="1"/>
  <c r="N269" i="12"/>
  <c r="M269" i="12"/>
  <c r="P269" i="12" s="1"/>
  <c r="L269" i="12"/>
  <c r="L267" i="12" s="1"/>
  <c r="O267" i="12" s="1"/>
  <c r="P268" i="12"/>
  <c r="O268" i="12"/>
  <c r="N266" i="12"/>
  <c r="N264" i="12" s="1"/>
  <c r="M266" i="12"/>
  <c r="L266" i="12"/>
  <c r="P265" i="12"/>
  <c r="O265" i="12"/>
  <c r="O262" i="12"/>
  <c r="N262" i="12"/>
  <c r="M262" i="12"/>
  <c r="P262" i="12" s="1"/>
  <c r="L262" i="12"/>
  <c r="J260" i="12"/>
  <c r="K258" i="12"/>
  <c r="K257" i="12"/>
  <c r="I255" i="12"/>
  <c r="I248" i="12" s="1"/>
  <c r="K248" i="12" s="1"/>
  <c r="L253" i="12"/>
  <c r="L252" i="12"/>
  <c r="L251" i="12"/>
  <c r="L250" i="12"/>
  <c r="P249" i="12"/>
  <c r="N249" i="12"/>
  <c r="J248" i="12"/>
  <c r="J226" i="12" s="1"/>
  <c r="J180" i="12" s="1"/>
  <c r="K247" i="12"/>
  <c r="K246" i="12"/>
  <c r="I244" i="12"/>
  <c r="L242" i="12"/>
  <c r="L241" i="12"/>
  <c r="L240" i="12"/>
  <c r="L239" i="12"/>
  <c r="P238" i="12"/>
  <c r="N238" i="12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P188" i="12"/>
  <c r="O188" i="12"/>
  <c r="N186" i="12"/>
  <c r="M186" i="12"/>
  <c r="M184" i="12" s="1"/>
  <c r="L186" i="12"/>
  <c r="P185" i="12"/>
  <c r="O185" i="12"/>
  <c r="O182" i="12"/>
  <c r="N182" i="12"/>
  <c r="M182" i="12"/>
  <c r="L182" i="12"/>
  <c r="J177" i="12"/>
  <c r="I176" i="12"/>
  <c r="J174" i="12"/>
  <c r="J164" i="12" s="1"/>
  <c r="N173" i="12"/>
  <c r="M173" i="12"/>
  <c r="P173" i="12" s="1"/>
  <c r="L173" i="12"/>
  <c r="P172" i="12"/>
  <c r="O172" i="12"/>
  <c r="N170" i="12"/>
  <c r="N168" i="12" s="1"/>
  <c r="M170" i="12"/>
  <c r="L170" i="12"/>
  <c r="P169" i="12"/>
  <c r="O169" i="12"/>
  <c r="N166" i="12"/>
  <c r="M166" i="12"/>
  <c r="P166" i="12" s="1"/>
  <c r="L166" i="12"/>
  <c r="O166" i="12" s="1"/>
  <c r="I159" i="12"/>
  <c r="N157" i="12"/>
  <c r="N155" i="12" s="1"/>
  <c r="M157" i="12"/>
  <c r="P157" i="12" s="1"/>
  <c r="L157" i="12"/>
  <c r="O157" i="12" s="1"/>
  <c r="P156" i="12"/>
  <c r="O156" i="12"/>
  <c r="N154" i="12"/>
  <c r="N152" i="12" s="1"/>
  <c r="M154" i="12"/>
  <c r="M152" i="12" s="1"/>
  <c r="L154" i="12"/>
  <c r="P153" i="12"/>
  <c r="O153" i="12"/>
  <c r="P150" i="12"/>
  <c r="O150" i="12"/>
  <c r="N150" i="12"/>
  <c r="M150" i="12"/>
  <c r="L150" i="12"/>
  <c r="J148" i="12"/>
  <c r="I146" i="12"/>
  <c r="K146" i="12" s="1"/>
  <c r="I145" i="12"/>
  <c r="I143" i="12" s="1"/>
  <c r="I144" i="12"/>
  <c r="N140" i="12"/>
  <c r="N138" i="12" s="1"/>
  <c r="M140" i="12"/>
  <c r="P140" i="12" s="1"/>
  <c r="L140" i="12"/>
  <c r="O140" i="12" s="1"/>
  <c r="P139" i="12"/>
  <c r="O139" i="12"/>
  <c r="N137" i="12"/>
  <c r="M137" i="12"/>
  <c r="P137" i="12" s="1"/>
  <c r="L137" i="12"/>
  <c r="O137" i="12" s="1"/>
  <c r="P136" i="12"/>
  <c r="O136" i="12"/>
  <c r="P133" i="12"/>
  <c r="N133" i="12"/>
  <c r="M133" i="12"/>
  <c r="L133" i="12"/>
  <c r="J130" i="12"/>
  <c r="N127" i="12"/>
  <c r="M127" i="12"/>
  <c r="M125" i="12" s="1"/>
  <c r="P125" i="12" s="1"/>
  <c r="L127" i="12"/>
  <c r="O127" i="12" s="1"/>
  <c r="P126" i="12"/>
  <c r="O126" i="12"/>
  <c r="N124" i="12"/>
  <c r="N122" i="12" s="1"/>
  <c r="M124" i="12"/>
  <c r="M122" i="12" s="1"/>
  <c r="P122" i="12" s="1"/>
  <c r="L124" i="12"/>
  <c r="O124" i="12" s="1"/>
  <c r="P123" i="12"/>
  <c r="O123" i="12"/>
  <c r="O120" i="12"/>
  <c r="N120" i="12"/>
  <c r="M120" i="12"/>
  <c r="P120" i="12" s="1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I98" i="12"/>
  <c r="I86" i="12" s="1"/>
  <c r="N96" i="12"/>
  <c r="N94" i="12" s="1"/>
  <c r="M96" i="12"/>
  <c r="P96" i="12" s="1"/>
  <c r="L96" i="12"/>
  <c r="P95" i="12"/>
  <c r="O95" i="12"/>
  <c r="N93" i="12"/>
  <c r="M93" i="12"/>
  <c r="L93" i="12"/>
  <c r="L91" i="12" s="1"/>
  <c r="P92" i="12"/>
  <c r="O92" i="12"/>
  <c r="N89" i="12"/>
  <c r="M89" i="12"/>
  <c r="P89" i="12" s="1"/>
  <c r="L89" i="12"/>
  <c r="O89" i="12" s="1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J77" i="12"/>
  <c r="J65" i="12" s="1"/>
  <c r="J76" i="12"/>
  <c r="N74" i="12"/>
  <c r="M74" i="12"/>
  <c r="P74" i="12" s="1"/>
  <c r="L74" i="12"/>
  <c r="L72" i="12" s="1"/>
  <c r="O72" i="12" s="1"/>
  <c r="P73" i="12"/>
  <c r="O73" i="12"/>
  <c r="N71" i="12"/>
  <c r="N69" i="12" s="1"/>
  <c r="M71" i="12"/>
  <c r="L71" i="12"/>
  <c r="L69" i="12" s="1"/>
  <c r="P70" i="12"/>
  <c r="O70" i="12"/>
  <c r="N67" i="12"/>
  <c r="M67" i="12"/>
  <c r="P67" i="12" s="1"/>
  <c r="L67" i="12"/>
  <c r="O67" i="12" s="1"/>
  <c r="J64" i="12"/>
  <c r="N61" i="12"/>
  <c r="N59" i="12" s="1"/>
  <c r="M61" i="12"/>
  <c r="L61" i="12"/>
  <c r="P60" i="12"/>
  <c r="O60" i="12"/>
  <c r="N58" i="12"/>
  <c r="N56" i="12" s="1"/>
  <c r="M58" i="12"/>
  <c r="M56" i="12" s="1"/>
  <c r="L58" i="12"/>
  <c r="L56" i="12" s="1"/>
  <c r="P57" i="12"/>
  <c r="O57" i="12"/>
  <c r="O54" i="12"/>
  <c r="N54" i="12"/>
  <c r="M54" i="12"/>
  <c r="L54" i="12"/>
  <c r="N49" i="12"/>
  <c r="M49" i="12"/>
  <c r="P49" i="12" s="1"/>
  <c r="L49" i="12"/>
  <c r="P48" i="12"/>
  <c r="O48" i="12"/>
  <c r="N46" i="12"/>
  <c r="M46" i="12"/>
  <c r="L46" i="12"/>
  <c r="L44" i="12" s="1"/>
  <c r="P45" i="12"/>
  <c r="O45" i="12"/>
  <c r="N42" i="12"/>
  <c r="M42" i="12"/>
  <c r="P42" i="12" s="1"/>
  <c r="L42" i="12"/>
  <c r="O42" i="12" s="1"/>
  <c r="N36" i="12"/>
  <c r="M36" i="12"/>
  <c r="P36" i="12" s="1"/>
  <c r="O35" i="12"/>
  <c r="N35" i="12"/>
  <c r="M35" i="12"/>
  <c r="L35" i="12"/>
  <c r="N34" i="12"/>
  <c r="P32" i="12"/>
  <c r="N32" i="12"/>
  <c r="M32" i="12"/>
  <c r="L32" i="12"/>
  <c r="L29" i="12" s="1"/>
  <c r="O29" i="12"/>
  <c r="N29" i="12"/>
  <c r="P25" i="12"/>
  <c r="N25" i="12"/>
  <c r="M25" i="12"/>
  <c r="M15" i="12" s="1"/>
  <c r="L25" i="12"/>
  <c r="O25" i="12" s="1"/>
  <c r="O22" i="12"/>
  <c r="N22" i="12"/>
  <c r="M22" i="12"/>
  <c r="P22" i="12" s="1"/>
  <c r="L22" i="12"/>
  <c r="P19" i="12"/>
  <c r="M19" i="12"/>
  <c r="N15" i="12"/>
  <c r="L15" i="12"/>
  <c r="L12" i="12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L791" i="11"/>
  <c r="O791" i="11" s="1"/>
  <c r="P790" i="11"/>
  <c r="O790" i="11"/>
  <c r="P789" i="11"/>
  <c r="M789" i="11"/>
  <c r="M788" i="11"/>
  <c r="P787" i="11"/>
  <c r="N787" i="11"/>
  <c r="M787" i="1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P774" i="11"/>
  <c r="O774" i="11"/>
  <c r="O773" i="11"/>
  <c r="N773" i="11"/>
  <c r="M773" i="11"/>
  <c r="P773" i="11" s="1"/>
  <c r="L773" i="11"/>
  <c r="N772" i="11"/>
  <c r="N770" i="11" s="1"/>
  <c r="M772" i="11"/>
  <c r="P772" i="11" s="1"/>
  <c r="L772" i="11"/>
  <c r="O772" i="11" s="1"/>
  <c r="N771" i="11"/>
  <c r="M771" i="11"/>
  <c r="L771" i="1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O757" i="11"/>
  <c r="N757" i="11"/>
  <c r="M757" i="11"/>
  <c r="P757" i="11" s="1"/>
  <c r="L757" i="11"/>
  <c r="N756" i="11"/>
  <c r="N754" i="11" s="1"/>
  <c r="M756" i="11"/>
  <c r="P756" i="11" s="1"/>
  <c r="L756" i="11"/>
  <c r="O756" i="11" s="1"/>
  <c r="N755" i="11"/>
  <c r="M755" i="11"/>
  <c r="L755" i="1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P741" i="11"/>
  <c r="O741" i="11"/>
  <c r="O740" i="11"/>
  <c r="N740" i="11"/>
  <c r="M740" i="11"/>
  <c r="P740" i="11" s="1"/>
  <c r="L740" i="11"/>
  <c r="N739" i="11"/>
  <c r="N737" i="11" s="1"/>
  <c r="M739" i="11"/>
  <c r="P739" i="11" s="1"/>
  <c r="L739" i="11"/>
  <c r="O739" i="11" s="1"/>
  <c r="N738" i="11"/>
  <c r="M738" i="11"/>
  <c r="L738" i="1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L688" i="11" s="1"/>
  <c r="O688" i="11" s="1"/>
  <c r="N688" i="11"/>
  <c r="M688" i="11"/>
  <c r="P688" i="11" s="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5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P658" i="11"/>
  <c r="N658" i="11"/>
  <c r="M658" i="11"/>
  <c r="P657" i="11"/>
  <c r="N657" i="11"/>
  <c r="M657" i="11"/>
  <c r="O656" i="11"/>
  <c r="N656" i="11"/>
  <c r="N655" i="11" s="1"/>
  <c r="M656" i="11"/>
  <c r="P656" i="11" s="1"/>
  <c r="L656" i="11"/>
  <c r="M655" i="11"/>
  <c r="P655" i="11" s="1"/>
  <c r="K652" i="11"/>
  <c r="J652" i="11"/>
  <c r="J651" i="1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8" i="11"/>
  <c r="N637" i="11"/>
  <c r="N634" i="11"/>
  <c r="N632" i="11" s="1"/>
  <c r="L634" i="11"/>
  <c r="L632" i="11" s="1"/>
  <c r="O632" i="11" s="1"/>
  <c r="P633" i="11"/>
  <c r="O633" i="11"/>
  <c r="N630" i="11"/>
  <c r="M630" i="11"/>
  <c r="P630" i="11" s="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3" i="11" s="1"/>
  <c r="J592" i="11" s="1"/>
  <c r="J596" i="11"/>
  <c r="J594" i="11" s="1"/>
  <c r="J595" i="11"/>
  <c r="I594" i="11"/>
  <c r="I593" i="11"/>
  <c r="I592" i="11" s="1"/>
  <c r="J583" i="11"/>
  <c r="J577" i="11" s="1"/>
  <c r="J582" i="11"/>
  <c r="I577" i="11"/>
  <c r="J576" i="11"/>
  <c r="J559" i="11" s="1"/>
  <c r="J543" i="11" s="1"/>
  <c r="I576" i="11"/>
  <c r="J569" i="11"/>
  <c r="I569" i="11"/>
  <c r="K569" i="11" s="1"/>
  <c r="J568" i="11"/>
  <c r="I568" i="11"/>
  <c r="K568" i="11" s="1"/>
  <c r="J561" i="11"/>
  <c r="I561" i="11"/>
  <c r="J560" i="11"/>
  <c r="I560" i="11"/>
  <c r="P557" i="11"/>
  <c r="L557" i="11"/>
  <c r="O557" i="11" s="1"/>
  <c r="P556" i="11"/>
  <c r="O556" i="11"/>
  <c r="N555" i="11"/>
  <c r="M555" i="11"/>
  <c r="P555" i="11" s="1"/>
  <c r="N553" i="11"/>
  <c r="N552" i="11"/>
  <c r="N549" i="11"/>
  <c r="N33" i="11" s="1"/>
  <c r="N30" i="11" s="1"/>
  <c r="L549" i="11"/>
  <c r="M549" i="11" s="1"/>
  <c r="P548" i="11"/>
  <c r="O548" i="11"/>
  <c r="N545" i="11"/>
  <c r="M545" i="1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I522" i="11" s="1"/>
  <c r="K522" i="11" s="1"/>
  <c r="P535" i="11"/>
  <c r="L535" i="11"/>
  <c r="L533" i="11" s="1"/>
  <c r="O533" i="11" s="1"/>
  <c r="P534" i="11"/>
  <c r="O534" i="11"/>
  <c r="N533" i="11"/>
  <c r="M533" i="11"/>
  <c r="P533" i="11" s="1"/>
  <c r="P528" i="11"/>
  <c r="N528" i="11"/>
  <c r="N525" i="11" s="1"/>
  <c r="N523" i="11" s="1"/>
  <c r="L528" i="11"/>
  <c r="P527" i="11"/>
  <c r="O527" i="11"/>
  <c r="N526" i="11"/>
  <c r="M526" i="11"/>
  <c r="P526" i="11" s="1"/>
  <c r="M525" i="11"/>
  <c r="P524" i="11"/>
  <c r="N524" i="11"/>
  <c r="M524" i="11"/>
  <c r="L524" i="11"/>
  <c r="K517" i="11"/>
  <c r="J517" i="11"/>
  <c r="J501" i="11" s="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P504" i="11"/>
  <c r="O504" i="11"/>
  <c r="N504" i="11"/>
  <c r="M504" i="11"/>
  <c r="L504" i="11"/>
  <c r="P503" i="11"/>
  <c r="O503" i="11"/>
  <c r="N503" i="11"/>
  <c r="M503" i="11"/>
  <c r="L503" i="11"/>
  <c r="O502" i="11"/>
  <c r="N502" i="11"/>
  <c r="M502" i="11"/>
  <c r="P502" i="11" s="1"/>
  <c r="L502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4" i="11"/>
  <c r="N473" i="11"/>
  <c r="N472" i="11"/>
  <c r="N470" i="11" s="1"/>
  <c r="L472" i="11"/>
  <c r="M472" i="11" s="1"/>
  <c r="P471" i="11"/>
  <c r="O471" i="11"/>
  <c r="N469" i="11"/>
  <c r="N468" i="11"/>
  <c r="N467" i="11" s="1"/>
  <c r="M468" i="11"/>
  <c r="P468" i="11" s="1"/>
  <c r="L468" i="11"/>
  <c r="O468" i="11" s="1"/>
  <c r="J466" i="11"/>
  <c r="I466" i="11"/>
  <c r="J465" i="11"/>
  <c r="I465" i="11"/>
  <c r="K465" i="11" s="1"/>
  <c r="I464" i="11"/>
  <c r="K464" i="11" s="1"/>
  <c r="I463" i="11"/>
  <c r="K463" i="11" s="1"/>
  <c r="I462" i="11"/>
  <c r="I443" i="11" s="1"/>
  <c r="K443" i="11" s="1"/>
  <c r="I460" i="11"/>
  <c r="K460" i="11" s="1"/>
  <c r="K458" i="11"/>
  <c r="P456" i="11"/>
  <c r="L456" i="11"/>
  <c r="P455" i="11"/>
  <c r="O455" i="11"/>
  <c r="N454" i="11"/>
  <c r="M454" i="11"/>
  <c r="P454" i="11" s="1"/>
  <c r="N453" i="11"/>
  <c r="N452" i="11"/>
  <c r="N451" i="11"/>
  <c r="N450" i="11"/>
  <c r="N449" i="11" s="1"/>
  <c r="L449" i="11"/>
  <c r="L447" i="11" s="1"/>
  <c r="P448" i="11"/>
  <c r="O448" i="11"/>
  <c r="P445" i="11"/>
  <c r="O445" i="11"/>
  <c r="N445" i="11"/>
  <c r="M445" i="11"/>
  <c r="L445" i="1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N428" i="11"/>
  <c r="N425" i="11"/>
  <c r="N424" i="11"/>
  <c r="L424" i="11"/>
  <c r="O424" i="11" s="1"/>
  <c r="P423" i="11"/>
  <c r="O423" i="11"/>
  <c r="N422" i="11"/>
  <c r="N421" i="11"/>
  <c r="N419" i="11" s="1"/>
  <c r="N420" i="11"/>
  <c r="M420" i="11"/>
  <c r="L420" i="11"/>
  <c r="O420" i="11" s="1"/>
  <c r="J418" i="11"/>
  <c r="K413" i="11"/>
  <c r="K412" i="11"/>
  <c r="N410" i="11"/>
  <c r="N408" i="11" s="1"/>
  <c r="M410" i="11"/>
  <c r="P410" i="11" s="1"/>
  <c r="L410" i="11"/>
  <c r="P409" i="11"/>
  <c r="O409" i="11"/>
  <c r="N407" i="11"/>
  <c r="N405" i="11" s="1"/>
  <c r="M407" i="11"/>
  <c r="L407" i="11"/>
  <c r="O407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L397" i="11"/>
  <c r="L395" i="11" s="1"/>
  <c r="O395" i="11" s="1"/>
  <c r="P396" i="11"/>
  <c r="O396" i="11"/>
  <c r="N394" i="11"/>
  <c r="N392" i="11" s="1"/>
  <c r="M394" i="11"/>
  <c r="L394" i="11"/>
  <c r="L392" i="11" s="1"/>
  <c r="O392" i="11" s="1"/>
  <c r="P393" i="11"/>
  <c r="O393" i="11"/>
  <c r="N390" i="11"/>
  <c r="M390" i="11"/>
  <c r="L390" i="11"/>
  <c r="O390" i="11" s="1"/>
  <c r="K388" i="11"/>
  <c r="J388" i="11"/>
  <c r="I388" i="11"/>
  <c r="J385" i="11"/>
  <c r="I385" i="11"/>
  <c r="K382" i="11"/>
  <c r="J382" i="11"/>
  <c r="J381" i="1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M348" i="11" s="1"/>
  <c r="L350" i="1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M336" i="11"/>
  <c r="M334" i="11" s="1"/>
  <c r="L336" i="11"/>
  <c r="O336" i="11" s="1"/>
  <c r="P335" i="11"/>
  <c r="O335" i="11"/>
  <c r="N333" i="11"/>
  <c r="M333" i="11"/>
  <c r="M331" i="11" s="1"/>
  <c r="L333" i="11"/>
  <c r="L331" i="11" s="1"/>
  <c r="P332" i="11"/>
  <c r="O332" i="11"/>
  <c r="O329" i="11"/>
  <c r="N329" i="11"/>
  <c r="M329" i="11"/>
  <c r="L329" i="11"/>
  <c r="I327" i="11"/>
  <c r="I325" i="11"/>
  <c r="K325" i="11" s="1"/>
  <c r="N323" i="11"/>
  <c r="N321" i="11" s="1"/>
  <c r="M323" i="11"/>
  <c r="M321" i="11" s="1"/>
  <c r="P321" i="11" s="1"/>
  <c r="L323" i="11"/>
  <c r="P322" i="11"/>
  <c r="O322" i="11"/>
  <c r="N320" i="11"/>
  <c r="N318" i="11" s="1"/>
  <c r="M320" i="11"/>
  <c r="L320" i="11"/>
  <c r="O320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N306" i="11"/>
  <c r="N304" i="11" s="1"/>
  <c r="M306" i="11"/>
  <c r="P306" i="11" s="1"/>
  <c r="L306" i="11"/>
  <c r="P305" i="11"/>
  <c r="O305" i="11"/>
  <c r="N303" i="11"/>
  <c r="M303" i="11"/>
  <c r="L303" i="11"/>
  <c r="L301" i="11" s="1"/>
  <c r="P302" i="11"/>
  <c r="O302" i="11"/>
  <c r="O299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N283" i="11" s="1"/>
  <c r="M285" i="11"/>
  <c r="M283" i="11" s="1"/>
  <c r="P283" i="11" s="1"/>
  <c r="L285" i="11"/>
  <c r="O285" i="11" s="1"/>
  <c r="P284" i="11"/>
  <c r="O284" i="11"/>
  <c r="N282" i="11"/>
  <c r="M282" i="11"/>
  <c r="M280" i="11" s="1"/>
  <c r="L282" i="11"/>
  <c r="L280" i="11" s="1"/>
  <c r="P281" i="11"/>
  <c r="O281" i="11"/>
  <c r="P278" i="11"/>
  <c r="N278" i="11"/>
  <c r="M278" i="11"/>
  <c r="L278" i="11"/>
  <c r="J276" i="11"/>
  <c r="I271" i="11"/>
  <c r="I260" i="11" s="1"/>
  <c r="N269" i="11"/>
  <c r="N267" i="11" s="1"/>
  <c r="M269" i="11"/>
  <c r="M267" i="11" s="1"/>
  <c r="P267" i="11" s="1"/>
  <c r="L269" i="11"/>
  <c r="P268" i="11"/>
  <c r="O268" i="11"/>
  <c r="N266" i="11"/>
  <c r="N264" i="11" s="1"/>
  <c r="M266" i="11"/>
  <c r="L266" i="11"/>
  <c r="L264" i="11" s="1"/>
  <c r="P265" i="11"/>
  <c r="O265" i="11"/>
  <c r="O262" i="11"/>
  <c r="N262" i="11"/>
  <c r="M262" i="11"/>
  <c r="P262" i="11" s="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N227" i="11" s="1"/>
  <c r="J237" i="11"/>
  <c r="J226" i="11" s="1"/>
  <c r="J180" i="11" s="1"/>
  <c r="K236" i="11"/>
  <c r="J236" i="11"/>
  <c r="I236" i="11"/>
  <c r="K235" i="11"/>
  <c r="J235" i="11"/>
  <c r="I235" i="1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5" i="11"/>
  <c r="J194" i="11" s="1"/>
  <c r="I193" i="11"/>
  <c r="P191" i="11"/>
  <c r="L191" i="11"/>
  <c r="O191" i="11" s="1"/>
  <c r="J190" i="11"/>
  <c r="N189" i="11"/>
  <c r="N187" i="11" s="1"/>
  <c r="M189" i="11"/>
  <c r="P189" i="11" s="1"/>
  <c r="L189" i="11"/>
  <c r="P188" i="11"/>
  <c r="O188" i="11"/>
  <c r="N186" i="11"/>
  <c r="M186" i="11"/>
  <c r="M184" i="11" s="1"/>
  <c r="L186" i="11"/>
  <c r="L184" i="11" s="1"/>
  <c r="P185" i="11"/>
  <c r="O185" i="11"/>
  <c r="P182" i="11"/>
  <c r="N182" i="11"/>
  <c r="M182" i="11"/>
  <c r="L182" i="11"/>
  <c r="O182" i="11" s="1"/>
  <c r="J177" i="11"/>
  <c r="I176" i="11"/>
  <c r="K176" i="11" s="1"/>
  <c r="J174" i="11"/>
  <c r="N173" i="11"/>
  <c r="N171" i="11" s="1"/>
  <c r="M173" i="11"/>
  <c r="P173" i="11" s="1"/>
  <c r="L173" i="11"/>
  <c r="O173" i="11" s="1"/>
  <c r="P172" i="11"/>
  <c r="O172" i="11"/>
  <c r="N170" i="11"/>
  <c r="M170" i="11"/>
  <c r="M168" i="11" s="1"/>
  <c r="L170" i="11"/>
  <c r="L168" i="11" s="1"/>
  <c r="P169" i="11"/>
  <c r="O169" i="11"/>
  <c r="P166" i="11"/>
  <c r="N166" i="11"/>
  <c r="M166" i="11"/>
  <c r="L166" i="11"/>
  <c r="O166" i="11" s="1"/>
  <c r="J164" i="11"/>
  <c r="I159" i="11"/>
  <c r="K159" i="11" s="1"/>
  <c r="N157" i="11"/>
  <c r="N155" i="11" s="1"/>
  <c r="M157" i="11"/>
  <c r="L157" i="11"/>
  <c r="P156" i="11"/>
  <c r="O156" i="11"/>
  <c r="N154" i="11"/>
  <c r="N152" i="11" s="1"/>
  <c r="M154" i="11"/>
  <c r="M152" i="11" s="1"/>
  <c r="L154" i="11"/>
  <c r="P153" i="11"/>
  <c r="O153" i="11"/>
  <c r="P150" i="11"/>
  <c r="N150" i="11"/>
  <c r="M150" i="11"/>
  <c r="L150" i="11"/>
  <c r="J148" i="11"/>
  <c r="I146" i="11"/>
  <c r="K146" i="11" s="1"/>
  <c r="I145" i="11"/>
  <c r="I144" i="11"/>
  <c r="N140" i="11"/>
  <c r="M140" i="11"/>
  <c r="M138" i="11" s="1"/>
  <c r="L140" i="11"/>
  <c r="L138" i="11" s="1"/>
  <c r="P139" i="11"/>
  <c r="O139" i="11"/>
  <c r="N137" i="11"/>
  <c r="N135" i="11" s="1"/>
  <c r="M137" i="11"/>
  <c r="M135" i="11" s="1"/>
  <c r="L137" i="11"/>
  <c r="P136" i="11"/>
  <c r="O136" i="11"/>
  <c r="N133" i="11"/>
  <c r="M133" i="11"/>
  <c r="L133" i="11"/>
  <c r="J130" i="11"/>
  <c r="N127" i="11"/>
  <c r="M127" i="11"/>
  <c r="M125" i="11" s="1"/>
  <c r="L127" i="11"/>
  <c r="L125" i="11" s="1"/>
  <c r="P126" i="11"/>
  <c r="O126" i="11"/>
  <c r="N124" i="11"/>
  <c r="N122" i="11" s="1"/>
  <c r="M124" i="11"/>
  <c r="M122" i="11" s="1"/>
  <c r="P122" i="11" s="1"/>
  <c r="L124" i="11"/>
  <c r="P123" i="11"/>
  <c r="O123" i="11"/>
  <c r="P120" i="11"/>
  <c r="N120" i="11"/>
  <c r="M120" i="11"/>
  <c r="L120" i="11"/>
  <c r="K118" i="1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J87" i="11" s="1"/>
  <c r="I99" i="11"/>
  <c r="K99" i="11" s="1"/>
  <c r="J98" i="11"/>
  <c r="I98" i="11"/>
  <c r="I86" i="11" s="1"/>
  <c r="N96" i="11"/>
  <c r="N94" i="11" s="1"/>
  <c r="M96" i="11"/>
  <c r="L96" i="11"/>
  <c r="P95" i="11"/>
  <c r="O95" i="11"/>
  <c r="N93" i="11"/>
  <c r="N91" i="11" s="1"/>
  <c r="M93" i="11"/>
  <c r="L93" i="11"/>
  <c r="L91" i="11" s="1"/>
  <c r="P92" i="11"/>
  <c r="O92" i="11"/>
  <c r="N89" i="11"/>
  <c r="M89" i="11"/>
  <c r="P89" i="11" s="1"/>
  <c r="L89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76" i="11"/>
  <c r="J64" i="11" s="1"/>
  <c r="N74" i="11"/>
  <c r="N72" i="11" s="1"/>
  <c r="M74" i="11"/>
  <c r="P74" i="11" s="1"/>
  <c r="L74" i="11"/>
  <c r="O74" i="11" s="1"/>
  <c r="P73" i="11"/>
  <c r="O73" i="11"/>
  <c r="N71" i="11"/>
  <c r="M71" i="11"/>
  <c r="M69" i="11" s="1"/>
  <c r="L71" i="11"/>
  <c r="L69" i="11" s="1"/>
  <c r="P70" i="11"/>
  <c r="O70" i="11"/>
  <c r="P67" i="11"/>
  <c r="N67" i="11"/>
  <c r="M67" i="11"/>
  <c r="L67" i="11"/>
  <c r="O67" i="11" s="1"/>
  <c r="J65" i="11"/>
  <c r="N61" i="11"/>
  <c r="M61" i="11"/>
  <c r="L61" i="11"/>
  <c r="P60" i="11"/>
  <c r="O60" i="11"/>
  <c r="N58" i="11"/>
  <c r="M58" i="11"/>
  <c r="M56" i="11" s="1"/>
  <c r="L58" i="11"/>
  <c r="L56" i="11" s="1"/>
  <c r="P57" i="11"/>
  <c r="O57" i="11"/>
  <c r="P54" i="11"/>
  <c r="N54" i="11"/>
  <c r="M54" i="11"/>
  <c r="L54" i="11"/>
  <c r="N49" i="11"/>
  <c r="N47" i="11" s="1"/>
  <c r="M49" i="11"/>
  <c r="M47" i="11" s="1"/>
  <c r="P47" i="11" s="1"/>
  <c r="L49" i="11"/>
  <c r="L47" i="11" s="1"/>
  <c r="O47" i="11" s="1"/>
  <c r="P48" i="11"/>
  <c r="O48" i="11"/>
  <c r="N46" i="11"/>
  <c r="N44" i="11" s="1"/>
  <c r="M46" i="11"/>
  <c r="M44" i="11" s="1"/>
  <c r="L46" i="11"/>
  <c r="L44" i="11" s="1"/>
  <c r="P45" i="11"/>
  <c r="O45" i="11"/>
  <c r="O42" i="11"/>
  <c r="N42" i="11"/>
  <c r="M42" i="11"/>
  <c r="P42" i="11" s="1"/>
  <c r="L42" i="11"/>
  <c r="P36" i="11"/>
  <c r="N36" i="11"/>
  <c r="M36" i="11"/>
  <c r="P35" i="11"/>
  <c r="O35" i="11"/>
  <c r="N35" i="11"/>
  <c r="M35" i="11"/>
  <c r="L35" i="11"/>
  <c r="P34" i="11"/>
  <c r="N34" i="11"/>
  <c r="M34" i="11"/>
  <c r="N32" i="11"/>
  <c r="M32" i="11"/>
  <c r="L32" i="11"/>
  <c r="O32" i="11" s="1"/>
  <c r="N25" i="11"/>
  <c r="M25" i="11"/>
  <c r="L25" i="11"/>
  <c r="O25" i="11" s="1"/>
  <c r="P22" i="11"/>
  <c r="O22" i="11"/>
  <c r="N22" i="11"/>
  <c r="M22" i="11"/>
  <c r="L22" i="11"/>
  <c r="N19" i="11"/>
  <c r="L19" i="11"/>
  <c r="O19" i="11" s="1"/>
  <c r="N12" i="11"/>
  <c r="M12" i="11"/>
  <c r="L12" i="11"/>
  <c r="O12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P809" i="10"/>
  <c r="O809" i="10"/>
  <c r="N808" i="10"/>
  <c r="M808" i="10"/>
  <c r="P808" i="10" s="1"/>
  <c r="L808" i="10"/>
  <c r="O808" i="10" s="1"/>
  <c r="M807" i="10"/>
  <c r="L807" i="10"/>
  <c r="O807" i="10" s="1"/>
  <c r="P806" i="10"/>
  <c r="N806" i="10"/>
  <c r="N805" i="10" s="1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L788" i="10" s="1"/>
  <c r="O788" i="10" s="1"/>
  <c r="P790" i="10"/>
  <c r="O790" i="10"/>
  <c r="N789" i="10"/>
  <c r="M789" i="10"/>
  <c r="P789" i="10" s="1"/>
  <c r="M788" i="10"/>
  <c r="P787" i="10"/>
  <c r="N787" i="10"/>
  <c r="N786" i="10" s="1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O773" i="10"/>
  <c r="N773" i="10"/>
  <c r="M773" i="10"/>
  <c r="P773" i="10" s="1"/>
  <c r="L773" i="10"/>
  <c r="N772" i="10"/>
  <c r="N770" i="10" s="1"/>
  <c r="M772" i="10"/>
  <c r="P772" i="10" s="1"/>
  <c r="L772" i="10"/>
  <c r="O772" i="10" s="1"/>
  <c r="N771" i="10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N757" i="10"/>
  <c r="M757" i="10"/>
  <c r="P757" i="10" s="1"/>
  <c r="L757" i="10"/>
  <c r="N756" i="10"/>
  <c r="N754" i="10" s="1"/>
  <c r="M756" i="10"/>
  <c r="P756" i="10" s="1"/>
  <c r="L756" i="10"/>
  <c r="O756" i="10" s="1"/>
  <c r="N755" i="10"/>
  <c r="M755" i="10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N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L690" i="10"/>
  <c r="O690" i="10" s="1"/>
  <c r="N688" i="10"/>
  <c r="M688" i="10"/>
  <c r="P688" i="10" s="1"/>
  <c r="M687" i="10"/>
  <c r="P686" i="10"/>
  <c r="N686" i="10"/>
  <c r="N685" i="10" s="1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5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L658" i="10" s="1"/>
  <c r="O658" i="10" s="1"/>
  <c r="P659" i="10"/>
  <c r="O659" i="10"/>
  <c r="P658" i="10"/>
  <c r="N658" i="10"/>
  <c r="M658" i="10"/>
  <c r="P657" i="10"/>
  <c r="N657" i="10"/>
  <c r="M657" i="10"/>
  <c r="O656" i="10"/>
  <c r="N656" i="10"/>
  <c r="M656" i="10"/>
  <c r="P656" i="10" s="1"/>
  <c r="L656" i="10"/>
  <c r="N655" i="10"/>
  <c r="M655" i="10"/>
  <c r="P655" i="10" s="1"/>
  <c r="K652" i="10"/>
  <c r="J652" i="10"/>
  <c r="J651" i="10"/>
  <c r="J628" i="10" s="1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N639" i="10"/>
  <c r="M639" i="10"/>
  <c r="P639" i="10" s="1"/>
  <c r="N634" i="10"/>
  <c r="L634" i="10"/>
  <c r="P633" i="10"/>
  <c r="O633" i="10"/>
  <c r="N632" i="10"/>
  <c r="N631" i="10"/>
  <c r="P630" i="10"/>
  <c r="N630" i="10"/>
  <c r="N629" i="10" s="1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82" i="10"/>
  <c r="J577" i="10"/>
  <c r="I577" i="10"/>
  <c r="J576" i="10"/>
  <c r="I576" i="10"/>
  <c r="I559" i="10" s="1"/>
  <c r="I543" i="10" s="1"/>
  <c r="J569" i="10"/>
  <c r="I569" i="10"/>
  <c r="K569" i="10" s="1"/>
  <c r="J568" i="10"/>
  <c r="I568" i="10"/>
  <c r="J561" i="10"/>
  <c r="I561" i="10"/>
  <c r="J560" i="10"/>
  <c r="I560" i="10"/>
  <c r="J559" i="10"/>
  <c r="J543" i="10" s="1"/>
  <c r="P557" i="10"/>
  <c r="L557" i="10"/>
  <c r="O557" i="10" s="1"/>
  <c r="P556" i="10"/>
  <c r="O556" i="10"/>
  <c r="P555" i="10"/>
  <c r="N555" i="10"/>
  <c r="M555" i="10"/>
  <c r="L555" i="10"/>
  <c r="O555" i="10" s="1"/>
  <c r="N549" i="10"/>
  <c r="L549" i="10"/>
  <c r="P548" i="10"/>
  <c r="O548" i="10"/>
  <c r="N547" i="10"/>
  <c r="N546" i="10"/>
  <c r="P545" i="10"/>
  <c r="O545" i="10"/>
  <c r="N545" i="10"/>
  <c r="M545" i="10"/>
  <c r="L545" i="10"/>
  <c r="N544" i="10"/>
  <c r="I542" i="10"/>
  <c r="K542" i="10" s="1"/>
  <c r="I541" i="10"/>
  <c r="K541" i="10" s="1"/>
  <c r="I540" i="10"/>
  <c r="I539" i="10"/>
  <c r="K539" i="10" s="1"/>
  <c r="I538" i="10"/>
  <c r="K538" i="10" s="1"/>
  <c r="I537" i="10"/>
  <c r="P535" i="10"/>
  <c r="L535" i="10"/>
  <c r="L533" i="10" s="1"/>
  <c r="O533" i="10" s="1"/>
  <c r="P534" i="10"/>
  <c r="O534" i="10"/>
  <c r="P533" i="10"/>
  <c r="N533" i="10"/>
  <c r="M533" i="10"/>
  <c r="P528" i="10"/>
  <c r="N528" i="10"/>
  <c r="L528" i="10"/>
  <c r="L526" i="10" s="1"/>
  <c r="O526" i="10" s="1"/>
  <c r="P527" i="10"/>
  <c r="O527" i="10"/>
  <c r="P526" i="10"/>
  <c r="N526" i="10"/>
  <c r="M526" i="10"/>
  <c r="N525" i="10"/>
  <c r="M525" i="10"/>
  <c r="P525" i="10" s="1"/>
  <c r="N524" i="10"/>
  <c r="M524" i="10"/>
  <c r="L524" i="10"/>
  <c r="O524" i="10" s="1"/>
  <c r="K517" i="10"/>
  <c r="J517" i="10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P506" i="10"/>
  <c r="O506" i="10"/>
  <c r="M505" i="10"/>
  <c r="P505" i="10" s="1"/>
  <c r="L505" i="10"/>
  <c r="O505" i="10" s="1"/>
  <c r="M504" i="10"/>
  <c r="L504" i="10"/>
  <c r="O504" i="10" s="1"/>
  <c r="P503" i="10"/>
  <c r="N503" i="10"/>
  <c r="M503" i="10"/>
  <c r="L503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N472" i="10"/>
  <c r="L472" i="10"/>
  <c r="L470" i="10" s="1"/>
  <c r="P471" i="10"/>
  <c r="O471" i="10"/>
  <c r="N470" i="10"/>
  <c r="N469" i="10"/>
  <c r="N467" i="10" s="1"/>
  <c r="N468" i="10"/>
  <c r="M468" i="10"/>
  <c r="L468" i="10"/>
  <c r="O468" i="10" s="1"/>
  <c r="J466" i="10"/>
  <c r="I466" i="10"/>
  <c r="K466" i="10" s="1"/>
  <c r="J465" i="10"/>
  <c r="I465" i="10"/>
  <c r="K465" i="10" s="1"/>
  <c r="I464" i="10"/>
  <c r="K464" i="10" s="1"/>
  <c r="I463" i="10"/>
  <c r="K463" i="10" s="1"/>
  <c r="I462" i="10"/>
  <c r="K462" i="10" s="1"/>
  <c r="I460" i="10"/>
  <c r="I442" i="10" s="1"/>
  <c r="K442" i="10" s="1"/>
  <c r="K458" i="10"/>
  <c r="P456" i="10"/>
  <c r="L456" i="10"/>
  <c r="O456" i="10" s="1"/>
  <c r="P455" i="10"/>
  <c r="O455" i="10"/>
  <c r="N454" i="10"/>
  <c r="M454" i="10"/>
  <c r="P454" i="10" s="1"/>
  <c r="N449" i="10"/>
  <c r="N447" i="10" s="1"/>
  <c r="L449" i="10"/>
  <c r="L447" i="10" s="1"/>
  <c r="O447" i="10" s="1"/>
  <c r="P448" i="10"/>
  <c r="O448" i="10"/>
  <c r="N446" i="10"/>
  <c r="P445" i="10"/>
  <c r="O445" i="10"/>
  <c r="N445" i="10"/>
  <c r="M445" i="10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K435" i="10" s="1"/>
  <c r="J434" i="10"/>
  <c r="J418" i="10" s="1"/>
  <c r="P431" i="10"/>
  <c r="L431" i="10"/>
  <c r="L429" i="10" s="1"/>
  <c r="O429" i="10" s="1"/>
  <c r="P430" i="10"/>
  <c r="O430" i="10"/>
  <c r="N429" i="10"/>
  <c r="M429" i="10"/>
  <c r="P429" i="10" s="1"/>
  <c r="N424" i="10"/>
  <c r="L424" i="10"/>
  <c r="P423" i="10"/>
  <c r="O423" i="10"/>
  <c r="N422" i="10"/>
  <c r="N421" i="10"/>
  <c r="P420" i="10"/>
  <c r="N420" i="10"/>
  <c r="N419" i="10" s="1"/>
  <c r="M420" i="10"/>
  <c r="L420" i="10"/>
  <c r="K413" i="10"/>
  <c r="K412" i="10"/>
  <c r="N410" i="10"/>
  <c r="N408" i="10" s="1"/>
  <c r="M410" i="10"/>
  <c r="M408" i="10" s="1"/>
  <c r="P408" i="10" s="1"/>
  <c r="L410" i="10"/>
  <c r="O410" i="10" s="1"/>
  <c r="P409" i="10"/>
  <c r="O409" i="10"/>
  <c r="N407" i="10"/>
  <c r="N405" i="10" s="1"/>
  <c r="M407" i="10"/>
  <c r="M405" i="10" s="1"/>
  <c r="P405" i="10" s="1"/>
  <c r="L407" i="10"/>
  <c r="O407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P396" i="10"/>
  <c r="O396" i="10"/>
  <c r="N394" i="10"/>
  <c r="N392" i="10" s="1"/>
  <c r="M394" i="10"/>
  <c r="P394" i="10" s="1"/>
  <c r="L394" i="10"/>
  <c r="P393" i="10"/>
  <c r="O393" i="10"/>
  <c r="P390" i="10"/>
  <c r="N390" i="10"/>
  <c r="M390" i="10"/>
  <c r="L390" i="10"/>
  <c r="K388" i="10"/>
  <c r="J388" i="10"/>
  <c r="I388" i="10"/>
  <c r="J385" i="10"/>
  <c r="I385" i="10"/>
  <c r="K382" i="10"/>
  <c r="J382" i="10"/>
  <c r="J381" i="10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P352" i="10"/>
  <c r="O352" i="10"/>
  <c r="N350" i="10"/>
  <c r="N348" i="10" s="1"/>
  <c r="M350" i="10"/>
  <c r="L350" i="10"/>
  <c r="L348" i="10" s="1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N331" i="10" s="1"/>
  <c r="M333" i="10"/>
  <c r="M331" i="10" s="1"/>
  <c r="L333" i="10"/>
  <c r="L331" i="10" s="1"/>
  <c r="P332" i="10"/>
  <c r="O332" i="10"/>
  <c r="P329" i="10"/>
  <c r="N329" i="10"/>
  <c r="M329" i="10"/>
  <c r="L329" i="10"/>
  <c r="O329" i="10" s="1"/>
  <c r="I327" i="10"/>
  <c r="I325" i="10"/>
  <c r="N323" i="10"/>
  <c r="M323" i="10"/>
  <c r="L323" i="10"/>
  <c r="P322" i="10"/>
  <c r="O322" i="10"/>
  <c r="N320" i="10"/>
  <c r="N318" i="10" s="1"/>
  <c r="M320" i="10"/>
  <c r="L320" i="10"/>
  <c r="L318" i="10" s="1"/>
  <c r="O318" i="10" s="1"/>
  <c r="P319" i="10"/>
  <c r="O319" i="10"/>
  <c r="P316" i="10"/>
  <c r="N316" i="10"/>
  <c r="M316" i="10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O306" i="10" s="1"/>
  <c r="P305" i="10"/>
  <c r="O305" i="10"/>
  <c r="N303" i="10"/>
  <c r="N301" i="10" s="1"/>
  <c r="M303" i="10"/>
  <c r="L303" i="10"/>
  <c r="L301" i="10" s="1"/>
  <c r="P302" i="10"/>
  <c r="O302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J275" i="10" s="1"/>
  <c r="I287" i="10"/>
  <c r="K287" i="10" s="1"/>
  <c r="N285" i="10"/>
  <c r="N283" i="10" s="1"/>
  <c r="M285" i="10"/>
  <c r="P285" i="10" s="1"/>
  <c r="L285" i="10"/>
  <c r="L283" i="10" s="1"/>
  <c r="O283" i="10" s="1"/>
  <c r="P284" i="10"/>
  <c r="O284" i="10"/>
  <c r="N282" i="10"/>
  <c r="N280" i="10" s="1"/>
  <c r="M282" i="10"/>
  <c r="M280" i="10" s="1"/>
  <c r="L282" i="10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O269" i="10" s="1"/>
  <c r="P268" i="10"/>
  <c r="O268" i="10"/>
  <c r="N266" i="10"/>
  <c r="N264" i="10" s="1"/>
  <c r="M266" i="10"/>
  <c r="L266" i="10"/>
  <c r="L264" i="10" s="1"/>
  <c r="P265" i="10"/>
  <c r="O265" i="10"/>
  <c r="P262" i="10"/>
  <c r="O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K236" i="10"/>
  <c r="J236" i="10"/>
  <c r="I236" i="10"/>
  <c r="J235" i="10"/>
  <c r="I235" i="10"/>
  <c r="K235" i="10" s="1"/>
  <c r="J233" i="10"/>
  <c r="N231" i="10"/>
  <c r="N230" i="10"/>
  <c r="N229" i="10"/>
  <c r="N228" i="10"/>
  <c r="N227" i="10"/>
  <c r="J226" i="10"/>
  <c r="I225" i="10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I190" i="10" s="1"/>
  <c r="P191" i="10"/>
  <c r="L191" i="10"/>
  <c r="O191" i="10" s="1"/>
  <c r="J190" i="10"/>
  <c r="N189" i="10"/>
  <c r="N187" i="10" s="1"/>
  <c r="M189" i="10"/>
  <c r="P189" i="10" s="1"/>
  <c r="L189" i="10"/>
  <c r="L187" i="10" s="1"/>
  <c r="O187" i="10" s="1"/>
  <c r="P188" i="10"/>
  <c r="O188" i="10"/>
  <c r="N186" i="10"/>
  <c r="M186" i="10"/>
  <c r="M184" i="10" s="1"/>
  <c r="L186" i="10"/>
  <c r="L184" i="10" s="1"/>
  <c r="P185" i="10"/>
  <c r="O185" i="10"/>
  <c r="O182" i="10"/>
  <c r="N182" i="10"/>
  <c r="M182" i="10"/>
  <c r="P182" i="10" s="1"/>
  <c r="L182" i="10"/>
  <c r="J180" i="10"/>
  <c r="J177" i="10"/>
  <c r="I176" i="10"/>
  <c r="I174" i="10" s="1"/>
  <c r="J174" i="10"/>
  <c r="N173" i="10"/>
  <c r="N171" i="10" s="1"/>
  <c r="M173" i="10"/>
  <c r="L173" i="10"/>
  <c r="L171" i="10" s="1"/>
  <c r="O171" i="10" s="1"/>
  <c r="P172" i="10"/>
  <c r="O172" i="10"/>
  <c r="N170" i="10"/>
  <c r="M170" i="10"/>
  <c r="M168" i="10" s="1"/>
  <c r="L170" i="10"/>
  <c r="L168" i="10" s="1"/>
  <c r="P169" i="10"/>
  <c r="O169" i="10"/>
  <c r="O166" i="10"/>
  <c r="N166" i="10"/>
  <c r="M166" i="10"/>
  <c r="P166" i="10" s="1"/>
  <c r="L166" i="10"/>
  <c r="J164" i="10"/>
  <c r="I159" i="10"/>
  <c r="K159" i="10" s="1"/>
  <c r="N157" i="10"/>
  <c r="N155" i="10" s="1"/>
  <c r="M157" i="10"/>
  <c r="P157" i="10" s="1"/>
  <c r="L157" i="10"/>
  <c r="O157" i="10" s="1"/>
  <c r="P156" i="10"/>
  <c r="O156" i="10"/>
  <c r="N154" i="10"/>
  <c r="M154" i="10"/>
  <c r="P154" i="10" s="1"/>
  <c r="L154" i="10"/>
  <c r="O154" i="10" s="1"/>
  <c r="P153" i="10"/>
  <c r="O153" i="10"/>
  <c r="P150" i="10"/>
  <c r="O150" i="10"/>
  <c r="N150" i="10"/>
  <c r="M150" i="10"/>
  <c r="L150" i="10"/>
  <c r="J148" i="10"/>
  <c r="I146" i="10"/>
  <c r="K146" i="10" s="1"/>
  <c r="I145" i="10"/>
  <c r="I143" i="10" s="1"/>
  <c r="I144" i="10"/>
  <c r="N140" i="10"/>
  <c r="M140" i="10"/>
  <c r="L140" i="10"/>
  <c r="L138" i="10" s="1"/>
  <c r="P139" i="10"/>
  <c r="O139" i="10"/>
  <c r="N137" i="10"/>
  <c r="M137" i="10"/>
  <c r="L137" i="10"/>
  <c r="P136" i="10"/>
  <c r="O136" i="10"/>
  <c r="P133" i="10"/>
  <c r="N133" i="10"/>
  <c r="M133" i="10"/>
  <c r="L133" i="10"/>
  <c r="O133" i="10" s="1"/>
  <c r="J130" i="10"/>
  <c r="I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P124" i="10" s="1"/>
  <c r="L124" i="10"/>
  <c r="P123" i="10"/>
  <c r="O123" i="10"/>
  <c r="O120" i="10"/>
  <c r="N120" i="10"/>
  <c r="M120" i="10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J87" i="10" s="1"/>
  <c r="I99" i="10"/>
  <c r="I87" i="10" s="1"/>
  <c r="J98" i="10"/>
  <c r="J86" i="10" s="1"/>
  <c r="I98" i="10"/>
  <c r="I86" i="10" s="1"/>
  <c r="N96" i="10"/>
  <c r="M96" i="10"/>
  <c r="P96" i="10" s="1"/>
  <c r="L96" i="10"/>
  <c r="L94" i="10" s="1"/>
  <c r="O94" i="10" s="1"/>
  <c r="P95" i="10"/>
  <c r="O95" i="10"/>
  <c r="N93" i="10"/>
  <c r="N91" i="10" s="1"/>
  <c r="M93" i="10"/>
  <c r="L93" i="10"/>
  <c r="P92" i="10"/>
  <c r="O92" i="10"/>
  <c r="O89" i="10"/>
  <c r="N89" i="10"/>
  <c r="M89" i="10"/>
  <c r="P89" i="10" s="1"/>
  <c r="L89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65" i="10" s="1"/>
  <c r="J76" i="10"/>
  <c r="N74" i="10"/>
  <c r="N72" i="10" s="1"/>
  <c r="M74" i="10"/>
  <c r="L74" i="10"/>
  <c r="O74" i="10" s="1"/>
  <c r="P73" i="10"/>
  <c r="O73" i="10"/>
  <c r="N71" i="10"/>
  <c r="M71" i="10"/>
  <c r="L71" i="10"/>
  <c r="L69" i="10" s="1"/>
  <c r="P70" i="10"/>
  <c r="O70" i="10"/>
  <c r="P67" i="10"/>
  <c r="N67" i="10"/>
  <c r="M67" i="10"/>
  <c r="L67" i="10"/>
  <c r="O67" i="10" s="1"/>
  <c r="J64" i="10"/>
  <c r="N61" i="10"/>
  <c r="N59" i="10" s="1"/>
  <c r="M61" i="10"/>
  <c r="P61" i="10" s="1"/>
  <c r="L61" i="10"/>
  <c r="O61" i="10" s="1"/>
  <c r="P60" i="10"/>
  <c r="O60" i="10"/>
  <c r="N58" i="10"/>
  <c r="N56" i="10" s="1"/>
  <c r="M58" i="10"/>
  <c r="M56" i="10" s="1"/>
  <c r="L58" i="10"/>
  <c r="P57" i="10"/>
  <c r="O57" i="10"/>
  <c r="N54" i="10"/>
  <c r="M54" i="10"/>
  <c r="P54" i="10" s="1"/>
  <c r="L54" i="10"/>
  <c r="N49" i="10"/>
  <c r="M49" i="10"/>
  <c r="L49" i="10"/>
  <c r="P48" i="10"/>
  <c r="O48" i="10"/>
  <c r="N46" i="10"/>
  <c r="N44" i="10" s="1"/>
  <c r="M46" i="10"/>
  <c r="M44" i="10" s="1"/>
  <c r="L46" i="10"/>
  <c r="P45" i="10"/>
  <c r="O45" i="10"/>
  <c r="P42" i="10"/>
  <c r="O42" i="10"/>
  <c r="N42" i="10"/>
  <c r="M42" i="10"/>
  <c r="L42" i="10"/>
  <c r="N36" i="10"/>
  <c r="N34" i="10" s="1"/>
  <c r="M36" i="10"/>
  <c r="P36" i="10" s="1"/>
  <c r="N35" i="10"/>
  <c r="M35" i="10"/>
  <c r="M29" i="10" s="1"/>
  <c r="L35" i="10"/>
  <c r="O35" i="10" s="1"/>
  <c r="P32" i="10"/>
  <c r="O32" i="10"/>
  <c r="N32" i="10"/>
  <c r="M32" i="10"/>
  <c r="L32" i="10"/>
  <c r="L29" i="10"/>
  <c r="O29" i="10" s="1"/>
  <c r="P25" i="10"/>
  <c r="O25" i="10"/>
  <c r="N25" i="10"/>
  <c r="M25" i="10"/>
  <c r="L25" i="10"/>
  <c r="N22" i="10"/>
  <c r="M22" i="10"/>
  <c r="L22" i="10"/>
  <c r="O22" i="10" s="1"/>
  <c r="N19" i="10"/>
  <c r="L15" i="10"/>
  <c r="O15" i="10" s="1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P807" i="9"/>
  <c r="N807" i="9"/>
  <c r="N805" i="9" s="1"/>
  <c r="M807" i="9"/>
  <c r="L807" i="9"/>
  <c r="O807" i="9" s="1"/>
  <c r="O806" i="9"/>
  <c r="N806" i="9"/>
  <c r="M806" i="9"/>
  <c r="L806" i="9"/>
  <c r="L805" i="9" s="1"/>
  <c r="O805" i="9" s="1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N796" i="9"/>
  <c r="M796" i="9"/>
  <c r="L796" i="9"/>
  <c r="O796" i="9" s="1"/>
  <c r="P791" i="9"/>
  <c r="N791" i="9"/>
  <c r="N789" i="9" s="1"/>
  <c r="L791" i="9"/>
  <c r="L789" i="9" s="1"/>
  <c r="O789" i="9" s="1"/>
  <c r="P790" i="9"/>
  <c r="O790" i="9"/>
  <c r="M789" i="9"/>
  <c r="P789" i="9" s="1"/>
  <c r="P788" i="9"/>
  <c r="N788" i="9"/>
  <c r="M788" i="9"/>
  <c r="N787" i="9"/>
  <c r="M787" i="9"/>
  <c r="L787" i="9"/>
  <c r="N786" i="9"/>
  <c r="P782" i="9"/>
  <c r="O782" i="9"/>
  <c r="P781" i="9"/>
  <c r="O781" i="9"/>
  <c r="P780" i="9"/>
  <c r="N780" i="9"/>
  <c r="M780" i="9"/>
  <c r="L780" i="9"/>
  <c r="O780" i="9" s="1"/>
  <c r="P775" i="9"/>
  <c r="O775" i="9"/>
  <c r="N775" i="9"/>
  <c r="P774" i="9"/>
  <c r="O774" i="9"/>
  <c r="P773" i="9"/>
  <c r="O773" i="9"/>
  <c r="N773" i="9"/>
  <c r="M773" i="9"/>
  <c r="L773" i="9"/>
  <c r="O772" i="9"/>
  <c r="N772" i="9"/>
  <c r="M772" i="9"/>
  <c r="P772" i="9" s="1"/>
  <c r="L772" i="9"/>
  <c r="P771" i="9"/>
  <c r="N771" i="9"/>
  <c r="M771" i="9"/>
  <c r="L771" i="9"/>
  <c r="O771" i="9" s="1"/>
  <c r="O770" i="9"/>
  <c r="M770" i="9"/>
  <c r="P770" i="9" s="1"/>
  <c r="L770" i="9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P758" i="9"/>
  <c r="O758" i="9"/>
  <c r="P757" i="9"/>
  <c r="O757" i="9"/>
  <c r="N757" i="9"/>
  <c r="M757" i="9"/>
  <c r="L757" i="9"/>
  <c r="O756" i="9"/>
  <c r="N756" i="9"/>
  <c r="M756" i="9"/>
  <c r="P756" i="9" s="1"/>
  <c r="L756" i="9"/>
  <c r="N755" i="9"/>
  <c r="M755" i="9"/>
  <c r="L755" i="9"/>
  <c r="O755" i="9" s="1"/>
  <c r="O754" i="9"/>
  <c r="L754" i="9"/>
  <c r="K753" i="9"/>
  <c r="J753" i="9"/>
  <c r="P749" i="9"/>
  <c r="O749" i="9"/>
  <c r="P748" i="9"/>
  <c r="O748" i="9"/>
  <c r="P747" i="9"/>
  <c r="N747" i="9"/>
  <c r="M747" i="9"/>
  <c r="L747" i="9"/>
  <c r="O747" i="9" s="1"/>
  <c r="P742" i="9"/>
  <c r="O742" i="9"/>
  <c r="N742" i="9"/>
  <c r="P741" i="9"/>
  <c r="O741" i="9"/>
  <c r="P740" i="9"/>
  <c r="N740" i="9"/>
  <c r="M740" i="9"/>
  <c r="L740" i="9"/>
  <c r="O740" i="9" s="1"/>
  <c r="O739" i="9"/>
  <c r="N739" i="9"/>
  <c r="M739" i="9"/>
  <c r="P739" i="9" s="1"/>
  <c r="L739" i="9"/>
  <c r="N738" i="9"/>
  <c r="N737" i="9" s="1"/>
  <c r="M738" i="9"/>
  <c r="L738" i="9"/>
  <c r="O738" i="9" s="1"/>
  <c r="O737" i="9"/>
  <c r="L737" i="9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N695" i="9"/>
  <c r="M695" i="9"/>
  <c r="L695" i="9"/>
  <c r="O695" i="9" s="1"/>
  <c r="P690" i="9"/>
  <c r="N690" i="9"/>
  <c r="L690" i="9"/>
  <c r="N688" i="9"/>
  <c r="M688" i="9"/>
  <c r="P688" i="9" s="1"/>
  <c r="N687" i="9"/>
  <c r="M687" i="9"/>
  <c r="P687" i="9" s="1"/>
  <c r="O686" i="9"/>
  <c r="N686" i="9"/>
  <c r="M686" i="9"/>
  <c r="L686" i="9"/>
  <c r="N685" i="9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4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P656" i="9"/>
  <c r="O656" i="9"/>
  <c r="N656" i="9"/>
  <c r="M656" i="9"/>
  <c r="L656" i="9"/>
  <c r="N655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N634" i="9"/>
  <c r="L634" i="9"/>
  <c r="P633" i="9"/>
  <c r="O633" i="9"/>
  <c r="N632" i="9"/>
  <c r="N631" i="9"/>
  <c r="N630" i="9"/>
  <c r="M630" i="9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I593" i="9"/>
  <c r="I592" i="9" s="1"/>
  <c r="J583" i="9"/>
  <c r="J582" i="9"/>
  <c r="J576" i="9" s="1"/>
  <c r="J559" i="9" s="1"/>
  <c r="J543" i="9" s="1"/>
  <c r="J577" i="9"/>
  <c r="I577" i="9"/>
  <c r="K577" i="9" s="1"/>
  <c r="I576" i="9"/>
  <c r="I559" i="9" s="1"/>
  <c r="I543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M555" i="9"/>
  <c r="P555" i="9" s="1"/>
  <c r="N549" i="9"/>
  <c r="N547" i="9" s="1"/>
  <c r="L549" i="9"/>
  <c r="P548" i="9"/>
  <c r="O548" i="9"/>
  <c r="N546" i="9"/>
  <c r="N544" i="9" s="1"/>
  <c r="N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I537" i="9"/>
  <c r="K537" i="9" s="1"/>
  <c r="P535" i="9"/>
  <c r="L535" i="9"/>
  <c r="P534" i="9"/>
  <c r="O534" i="9"/>
  <c r="N533" i="9"/>
  <c r="M533" i="9"/>
  <c r="P533" i="9" s="1"/>
  <c r="P528" i="9"/>
  <c r="N528" i="9"/>
  <c r="L528" i="9"/>
  <c r="P527" i="9"/>
  <c r="O527" i="9"/>
  <c r="P526" i="9"/>
  <c r="N526" i="9"/>
  <c r="M526" i="9"/>
  <c r="P525" i="9"/>
  <c r="N525" i="9"/>
  <c r="M525" i="9"/>
  <c r="O524" i="9"/>
  <c r="N524" i="9"/>
  <c r="M524" i="9"/>
  <c r="P524" i="9" s="1"/>
  <c r="L524" i="9"/>
  <c r="P523" i="9"/>
  <c r="N523" i="9"/>
  <c r="M523" i="9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O505" i="9"/>
  <c r="N505" i="9"/>
  <c r="M505" i="9"/>
  <c r="P505" i="9" s="1"/>
  <c r="L505" i="9"/>
  <c r="P504" i="9"/>
  <c r="N504" i="9"/>
  <c r="N502" i="9" s="1"/>
  <c r="M504" i="9"/>
  <c r="L504" i="9"/>
  <c r="O504" i="9" s="1"/>
  <c r="O503" i="9"/>
  <c r="N503" i="9"/>
  <c r="M503" i="9"/>
  <c r="L503" i="9"/>
  <c r="L502" i="9" s="1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N472" i="9"/>
  <c r="N470" i="9" s="1"/>
  <c r="L472" i="9"/>
  <c r="M472" i="9" s="1"/>
  <c r="P471" i="9"/>
  <c r="O471" i="9"/>
  <c r="N469" i="9"/>
  <c r="P468" i="9"/>
  <c r="N468" i="9"/>
  <c r="M468" i="9"/>
  <c r="L468" i="9"/>
  <c r="O468" i="9" s="1"/>
  <c r="J466" i="9"/>
  <c r="I466" i="9"/>
  <c r="K466" i="9" s="1"/>
  <c r="J465" i="9"/>
  <c r="I465" i="9"/>
  <c r="I464" i="9"/>
  <c r="K464" i="9" s="1"/>
  <c r="I463" i="9"/>
  <c r="K463" i="9" s="1"/>
  <c r="I462" i="9"/>
  <c r="I460" i="9"/>
  <c r="K460" i="9" s="1"/>
  <c r="K458" i="9"/>
  <c r="P456" i="9"/>
  <c r="L456" i="9"/>
  <c r="L454" i="9" s="1"/>
  <c r="O454" i="9" s="1"/>
  <c r="P455" i="9"/>
  <c r="O455" i="9"/>
  <c r="P454" i="9"/>
  <c r="N454" i="9"/>
  <c r="M454" i="9"/>
  <c r="N449" i="9"/>
  <c r="L449" i="9"/>
  <c r="M449" i="9" s="1"/>
  <c r="P448" i="9"/>
  <c r="O448" i="9"/>
  <c r="N447" i="9"/>
  <c r="N446" i="9"/>
  <c r="P445" i="9"/>
  <c r="N445" i="9"/>
  <c r="N444" i="9" s="1"/>
  <c r="M445" i="9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I433" i="9" s="1"/>
  <c r="I417" i="9" s="1"/>
  <c r="J434" i="9"/>
  <c r="J418" i="9" s="1"/>
  <c r="P431" i="9"/>
  <c r="L431" i="9"/>
  <c r="L429" i="9" s="1"/>
  <c r="O429" i="9" s="1"/>
  <c r="P430" i="9"/>
  <c r="O430" i="9"/>
  <c r="N429" i="9"/>
  <c r="M429" i="9"/>
  <c r="P429" i="9" s="1"/>
  <c r="N424" i="9"/>
  <c r="L424" i="9"/>
  <c r="O424" i="9" s="1"/>
  <c r="P423" i="9"/>
  <c r="O423" i="9"/>
  <c r="N422" i="9"/>
  <c r="N421" i="9"/>
  <c r="N420" i="9"/>
  <c r="M420" i="9"/>
  <c r="L420" i="9"/>
  <c r="N419" i="9"/>
  <c r="K413" i="9"/>
  <c r="K412" i="9"/>
  <c r="N410" i="9"/>
  <c r="N408" i="9" s="1"/>
  <c r="M410" i="9"/>
  <c r="P410" i="9" s="1"/>
  <c r="L410" i="9"/>
  <c r="O410" i="9" s="1"/>
  <c r="P409" i="9"/>
  <c r="O409" i="9"/>
  <c r="N407" i="9"/>
  <c r="M407" i="9"/>
  <c r="P407" i="9" s="1"/>
  <c r="L407" i="9"/>
  <c r="O407" i="9" s="1"/>
  <c r="P406" i="9"/>
  <c r="O406" i="9"/>
  <c r="N403" i="9"/>
  <c r="M403" i="9"/>
  <c r="L403" i="9"/>
  <c r="O403" i="9" s="1"/>
  <c r="J401" i="9"/>
  <c r="I401" i="9"/>
  <c r="K401" i="9" s="1"/>
  <c r="K400" i="9"/>
  <c r="K399" i="9"/>
  <c r="N397" i="9"/>
  <c r="M397" i="9"/>
  <c r="L397" i="9"/>
  <c r="O397" i="9" s="1"/>
  <c r="P396" i="9"/>
  <c r="O396" i="9"/>
  <c r="N394" i="9"/>
  <c r="N392" i="9" s="1"/>
  <c r="M394" i="9"/>
  <c r="M392" i="9" s="1"/>
  <c r="P392" i="9" s="1"/>
  <c r="L394" i="9"/>
  <c r="O394" i="9" s="1"/>
  <c r="P393" i="9"/>
  <c r="O393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M351" i="9" s="1"/>
  <c r="L353" i="9"/>
  <c r="L351" i="9" s="1"/>
  <c r="P352" i="9"/>
  <c r="O352" i="9"/>
  <c r="N350" i="9"/>
  <c r="M350" i="9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M336" i="9"/>
  <c r="L336" i="9"/>
  <c r="O336" i="9" s="1"/>
  <c r="P335" i="9"/>
  <c r="O335" i="9"/>
  <c r="N333" i="9"/>
  <c r="N331" i="9" s="1"/>
  <c r="M333" i="9"/>
  <c r="M331" i="9" s="1"/>
  <c r="L333" i="9"/>
  <c r="P332" i="9"/>
  <c r="O332" i="9"/>
  <c r="P329" i="9"/>
  <c r="N329" i="9"/>
  <c r="M329" i="9"/>
  <c r="L329" i="9"/>
  <c r="I327" i="9"/>
  <c r="I325" i="9"/>
  <c r="K325" i="9" s="1"/>
  <c r="N323" i="9"/>
  <c r="M323" i="9"/>
  <c r="L323" i="9"/>
  <c r="L321" i="9" s="1"/>
  <c r="O321" i="9" s="1"/>
  <c r="P322" i="9"/>
  <c r="O322" i="9"/>
  <c r="N320" i="9"/>
  <c r="N318" i="9" s="1"/>
  <c r="M320" i="9"/>
  <c r="L320" i="9"/>
  <c r="L318" i="9" s="1"/>
  <c r="O318" i="9" s="1"/>
  <c r="P319" i="9"/>
  <c r="O319" i="9"/>
  <c r="N316" i="9"/>
  <c r="M316" i="9"/>
  <c r="P316" i="9" s="1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O306" i="9" s="1"/>
  <c r="P305" i="9"/>
  <c r="O305" i="9"/>
  <c r="N303" i="9"/>
  <c r="N301" i="9" s="1"/>
  <c r="M303" i="9"/>
  <c r="P303" i="9" s="1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K287" i="9" s="1"/>
  <c r="N285" i="9"/>
  <c r="N283" i="9" s="1"/>
  <c r="M285" i="9"/>
  <c r="M283" i="9" s="1"/>
  <c r="P283" i="9" s="1"/>
  <c r="L285" i="9"/>
  <c r="O285" i="9" s="1"/>
  <c r="P284" i="9"/>
  <c r="O284" i="9"/>
  <c r="N282" i="9"/>
  <c r="N280" i="9" s="1"/>
  <c r="M282" i="9"/>
  <c r="L282" i="9"/>
  <c r="O282" i="9" s="1"/>
  <c r="P281" i="9"/>
  <c r="O281" i="9"/>
  <c r="P278" i="9"/>
  <c r="O278" i="9"/>
  <c r="N278" i="9"/>
  <c r="M278" i="9"/>
  <c r="L278" i="9"/>
  <c r="J276" i="9"/>
  <c r="I271" i="9"/>
  <c r="K271" i="9" s="1"/>
  <c r="N269" i="9"/>
  <c r="N267" i="9" s="1"/>
  <c r="M269" i="9"/>
  <c r="P269" i="9" s="1"/>
  <c r="L269" i="9"/>
  <c r="L267" i="9" s="1"/>
  <c r="O267" i="9" s="1"/>
  <c r="P268" i="9"/>
  <c r="O268" i="9"/>
  <c r="N266" i="9"/>
  <c r="N264" i="9" s="1"/>
  <c r="M266" i="9"/>
  <c r="L266" i="9"/>
  <c r="P265" i="9"/>
  <c r="O265" i="9"/>
  <c r="P262" i="9"/>
  <c r="O262" i="9"/>
  <c r="N262" i="9"/>
  <c r="M262" i="9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L242" i="9"/>
  <c r="L241" i="9"/>
  <c r="L240" i="9"/>
  <c r="L239" i="9"/>
  <c r="P238" i="9"/>
  <c r="N238" i="9"/>
  <c r="J237" i="9"/>
  <c r="K236" i="9"/>
  <c r="J236" i="9"/>
  <c r="I236" i="9"/>
  <c r="J235" i="9"/>
  <c r="I235" i="9"/>
  <c r="K235" i="9" s="1"/>
  <c r="J233" i="9"/>
  <c r="N231" i="9"/>
  <c r="N230" i="9"/>
  <c r="N229" i="9"/>
  <c r="N228" i="9"/>
  <c r="N227" i="9"/>
  <c r="I225" i="9"/>
  <c r="I224" i="9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M186" i="9"/>
  <c r="L186" i="9"/>
  <c r="L184" i="9" s="1"/>
  <c r="P185" i="9"/>
  <c r="O185" i="9"/>
  <c r="N182" i="9"/>
  <c r="M182" i="9"/>
  <c r="P182" i="9" s="1"/>
  <c r="L182" i="9"/>
  <c r="O182" i="9" s="1"/>
  <c r="J177" i="9"/>
  <c r="I176" i="9"/>
  <c r="I174" i="9" s="1"/>
  <c r="I164" i="9" s="1"/>
  <c r="K164" i="9" s="1"/>
  <c r="J174" i="9"/>
  <c r="N173" i="9"/>
  <c r="N171" i="9" s="1"/>
  <c r="M173" i="9"/>
  <c r="L173" i="9"/>
  <c r="O173" i="9" s="1"/>
  <c r="P172" i="9"/>
  <c r="O172" i="9"/>
  <c r="N170" i="9"/>
  <c r="N168" i="9" s="1"/>
  <c r="M170" i="9"/>
  <c r="L170" i="9"/>
  <c r="L168" i="9" s="1"/>
  <c r="P169" i="9"/>
  <c r="O169" i="9"/>
  <c r="N166" i="9"/>
  <c r="M166" i="9"/>
  <c r="L166" i="9"/>
  <c r="O166" i="9" s="1"/>
  <c r="J164" i="9"/>
  <c r="I159" i="9"/>
  <c r="N157" i="9"/>
  <c r="N155" i="9" s="1"/>
  <c r="M157" i="9"/>
  <c r="P157" i="9" s="1"/>
  <c r="L157" i="9"/>
  <c r="O157" i="9" s="1"/>
  <c r="P156" i="9"/>
  <c r="O156" i="9"/>
  <c r="N154" i="9"/>
  <c r="M154" i="9"/>
  <c r="P154" i="9" s="1"/>
  <c r="L154" i="9"/>
  <c r="O154" i="9" s="1"/>
  <c r="P153" i="9"/>
  <c r="O153" i="9"/>
  <c r="P150" i="9"/>
  <c r="O150" i="9"/>
  <c r="N150" i="9"/>
  <c r="M150" i="9"/>
  <c r="L150" i="9"/>
  <c r="J148" i="9"/>
  <c r="I146" i="9"/>
  <c r="K146" i="9" s="1"/>
  <c r="I145" i="9"/>
  <c r="K145" i="9" s="1"/>
  <c r="I144" i="9"/>
  <c r="K144" i="9" s="1"/>
  <c r="N140" i="9"/>
  <c r="N138" i="9" s="1"/>
  <c r="M140" i="9"/>
  <c r="M138" i="9" s="1"/>
  <c r="L140" i="9"/>
  <c r="P139" i="9"/>
  <c r="O139" i="9"/>
  <c r="N137" i="9"/>
  <c r="N135" i="9" s="1"/>
  <c r="M137" i="9"/>
  <c r="M135" i="9" s="1"/>
  <c r="L137" i="9"/>
  <c r="P136" i="9"/>
  <c r="O136" i="9"/>
  <c r="N133" i="9"/>
  <c r="M133" i="9"/>
  <c r="L133" i="9"/>
  <c r="O133" i="9" s="1"/>
  <c r="J130" i="9"/>
  <c r="N127" i="9"/>
  <c r="N125" i="9" s="1"/>
  <c r="M127" i="9"/>
  <c r="L127" i="9"/>
  <c r="L125" i="9" s="1"/>
  <c r="P126" i="9"/>
  <c r="O126" i="9"/>
  <c r="N124" i="9"/>
  <c r="M124" i="9"/>
  <c r="P124" i="9" s="1"/>
  <c r="L124" i="9"/>
  <c r="O124" i="9" s="1"/>
  <c r="P123" i="9"/>
  <c r="O123" i="9"/>
  <c r="P120" i="9"/>
  <c r="O120" i="9"/>
  <c r="N120" i="9"/>
  <c r="M120" i="9"/>
  <c r="L120" i="9"/>
  <c r="K118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I87" i="9" s="1"/>
  <c r="K87" i="9" s="1"/>
  <c r="J98" i="9"/>
  <c r="I98" i="9"/>
  <c r="K98" i="9" s="1"/>
  <c r="N96" i="9"/>
  <c r="N94" i="9" s="1"/>
  <c r="M96" i="9"/>
  <c r="P96" i="9" s="1"/>
  <c r="L96" i="9"/>
  <c r="L94" i="9" s="1"/>
  <c r="O94" i="9" s="1"/>
  <c r="P95" i="9"/>
  <c r="O95" i="9"/>
  <c r="N93" i="9"/>
  <c r="N91" i="9" s="1"/>
  <c r="M93" i="9"/>
  <c r="L93" i="9"/>
  <c r="P92" i="9"/>
  <c r="O92" i="9"/>
  <c r="O89" i="9"/>
  <c r="N89" i="9"/>
  <c r="M89" i="9"/>
  <c r="L89" i="9"/>
  <c r="J86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65" i="9" s="1"/>
  <c r="J76" i="9"/>
  <c r="N74" i="9"/>
  <c r="M74" i="9"/>
  <c r="L74" i="9"/>
  <c r="O74" i="9" s="1"/>
  <c r="P73" i="9"/>
  <c r="O73" i="9"/>
  <c r="N71" i="9"/>
  <c r="N69" i="9" s="1"/>
  <c r="M71" i="9"/>
  <c r="L71" i="9"/>
  <c r="P70" i="9"/>
  <c r="O70" i="9"/>
  <c r="P67" i="9"/>
  <c r="O67" i="9"/>
  <c r="N67" i="9"/>
  <c r="M67" i="9"/>
  <c r="L67" i="9"/>
  <c r="J64" i="9"/>
  <c r="N61" i="9"/>
  <c r="N59" i="9" s="1"/>
  <c r="M61" i="9"/>
  <c r="L61" i="9"/>
  <c r="L59" i="9" s="1"/>
  <c r="O59" i="9" s="1"/>
  <c r="P60" i="9"/>
  <c r="O60" i="9"/>
  <c r="N58" i="9"/>
  <c r="N56" i="9" s="1"/>
  <c r="M58" i="9"/>
  <c r="L58" i="9"/>
  <c r="L56" i="9" s="1"/>
  <c r="P57" i="9"/>
  <c r="O57" i="9"/>
  <c r="N54" i="9"/>
  <c r="M54" i="9"/>
  <c r="L54" i="9"/>
  <c r="O54" i="9" s="1"/>
  <c r="N49" i="9"/>
  <c r="N47" i="9" s="1"/>
  <c r="M49" i="9"/>
  <c r="M47" i="9" s="1"/>
  <c r="P47" i="9" s="1"/>
  <c r="L49" i="9"/>
  <c r="O49" i="9" s="1"/>
  <c r="P48" i="9"/>
  <c r="O48" i="9"/>
  <c r="N46" i="9"/>
  <c r="N44" i="9" s="1"/>
  <c r="M46" i="9"/>
  <c r="L46" i="9"/>
  <c r="P45" i="9"/>
  <c r="O45" i="9"/>
  <c r="P42" i="9"/>
  <c r="O42" i="9"/>
  <c r="N42" i="9"/>
  <c r="M42" i="9"/>
  <c r="L42" i="9"/>
  <c r="N36" i="9"/>
  <c r="N30" i="9" s="1"/>
  <c r="M36" i="9"/>
  <c r="P36" i="9" s="1"/>
  <c r="N35" i="9"/>
  <c r="N34" i="9" s="1"/>
  <c r="M35" i="9"/>
  <c r="P35" i="9" s="1"/>
  <c r="L35" i="9"/>
  <c r="N33" i="9"/>
  <c r="P32" i="9"/>
  <c r="O32" i="9"/>
  <c r="N32" i="9"/>
  <c r="N29" i="9" s="1"/>
  <c r="N28" i="9" s="1"/>
  <c r="M32" i="9"/>
  <c r="L32" i="9"/>
  <c r="M29" i="9"/>
  <c r="P29" i="9" s="1"/>
  <c r="P25" i="9"/>
  <c r="O25" i="9"/>
  <c r="N25" i="9"/>
  <c r="N15" i="9" s="1"/>
  <c r="M25" i="9"/>
  <c r="L25" i="9"/>
  <c r="N22" i="9"/>
  <c r="M22" i="9"/>
  <c r="P22" i="9" s="1"/>
  <c r="L22" i="9"/>
  <c r="N19" i="9"/>
  <c r="M15" i="9"/>
  <c r="P15" i="9" s="1"/>
  <c r="L546" i="15" l="1"/>
  <c r="M90" i="20"/>
  <c r="M88" i="20" s="1"/>
  <c r="L555" i="12"/>
  <c r="O555" i="12" s="1"/>
  <c r="L231" i="21"/>
  <c r="L330" i="20"/>
  <c r="L328" i="20" s="1"/>
  <c r="M43" i="21"/>
  <c r="M41" i="21" s="1"/>
  <c r="L229" i="21"/>
  <c r="L631" i="21"/>
  <c r="L629" i="21" s="1"/>
  <c r="O629" i="21" s="1"/>
  <c r="P186" i="21"/>
  <c r="O264" i="21"/>
  <c r="I443" i="14"/>
  <c r="K443" i="14" s="1"/>
  <c r="N134" i="19"/>
  <c r="N132" i="19" s="1"/>
  <c r="N330" i="19"/>
  <c r="N328" i="19" s="1"/>
  <c r="N317" i="21"/>
  <c r="N315" i="21" s="1"/>
  <c r="M391" i="21"/>
  <c r="P391" i="21" s="1"/>
  <c r="N55" i="21"/>
  <c r="N53" i="21" s="1"/>
  <c r="L477" i="21"/>
  <c r="O477" i="21" s="1"/>
  <c r="L454" i="13"/>
  <c r="O454" i="13" s="1"/>
  <c r="L151" i="20"/>
  <c r="L149" i="20" s="1"/>
  <c r="M68" i="21"/>
  <c r="M66" i="21" s="1"/>
  <c r="L134" i="21"/>
  <c r="O134" i="21" s="1"/>
  <c r="N183" i="21"/>
  <c r="N181" i="21" s="1"/>
  <c r="K255" i="21"/>
  <c r="I364" i="21"/>
  <c r="N68" i="21"/>
  <c r="N66" i="21" s="1"/>
  <c r="I87" i="20"/>
  <c r="K87" i="20" s="1"/>
  <c r="M404" i="21"/>
  <c r="P404" i="21" s="1"/>
  <c r="K673" i="21"/>
  <c r="J721" i="21"/>
  <c r="M300" i="21"/>
  <c r="M298" i="21" s="1"/>
  <c r="K244" i="21"/>
  <c r="L405" i="21"/>
  <c r="O405" i="21" s="1"/>
  <c r="K700" i="20"/>
  <c r="N43" i="21"/>
  <c r="N41" i="21" s="1"/>
  <c r="M90" i="21"/>
  <c r="M88" i="21" s="1"/>
  <c r="L228" i="21"/>
  <c r="L43" i="21"/>
  <c r="L41" i="21" s="1"/>
  <c r="P189" i="21"/>
  <c r="J785" i="21"/>
  <c r="I87" i="21"/>
  <c r="K87" i="21" s="1"/>
  <c r="N151" i="21"/>
  <c r="N149" i="21" s="1"/>
  <c r="M155" i="21"/>
  <c r="P155" i="21" s="1"/>
  <c r="N167" i="21"/>
  <c r="N165" i="21" s="1"/>
  <c r="I174" i="21"/>
  <c r="I164" i="21" s="1"/>
  <c r="K164" i="21" s="1"/>
  <c r="M283" i="21"/>
  <c r="P283" i="21" s="1"/>
  <c r="M304" i="21"/>
  <c r="P304" i="21" s="1"/>
  <c r="I314" i="21"/>
  <c r="K314" i="21" s="1"/>
  <c r="L334" i="21"/>
  <c r="O334" i="21" s="1"/>
  <c r="K577" i="21"/>
  <c r="K821" i="21"/>
  <c r="K824" i="21"/>
  <c r="K827" i="21"/>
  <c r="K369" i="20"/>
  <c r="N183" i="19"/>
  <c r="N181" i="19" s="1"/>
  <c r="L55" i="20"/>
  <c r="L53" i="20" s="1"/>
  <c r="M263" i="20"/>
  <c r="M261" i="20" s="1"/>
  <c r="N44" i="21"/>
  <c r="O44" i="21" s="1"/>
  <c r="O69" i="21"/>
  <c r="N90" i="21"/>
  <c r="N88" i="21" s="1"/>
  <c r="M134" i="21"/>
  <c r="P134" i="21" s="1"/>
  <c r="P137" i="21"/>
  <c r="I143" i="21"/>
  <c r="N168" i="21"/>
  <c r="P168" i="21" s="1"/>
  <c r="K287" i="21"/>
  <c r="M334" i="21"/>
  <c r="P334" i="21" s="1"/>
  <c r="J364" i="21"/>
  <c r="I434" i="21"/>
  <c r="K434" i="21" s="1"/>
  <c r="K647" i="21"/>
  <c r="L657" i="21"/>
  <c r="O657" i="21" s="1"/>
  <c r="K801" i="21"/>
  <c r="I112" i="20"/>
  <c r="K112" i="20" s="1"/>
  <c r="J143" i="21"/>
  <c r="J131" i="21" s="1"/>
  <c r="J537" i="21"/>
  <c r="J522" i="21" s="1"/>
  <c r="L152" i="20"/>
  <c r="O152" i="20" s="1"/>
  <c r="L155" i="20"/>
  <c r="O155" i="20" s="1"/>
  <c r="I208" i="21"/>
  <c r="K208" i="21" s="1"/>
  <c r="J722" i="21"/>
  <c r="N121" i="20"/>
  <c r="N119" i="20" s="1"/>
  <c r="K340" i="20"/>
  <c r="M151" i="21"/>
  <c r="P151" i="21" s="1"/>
  <c r="M183" i="21"/>
  <c r="N279" i="21"/>
  <c r="N277" i="21" s="1"/>
  <c r="K374" i="21"/>
  <c r="P170" i="21"/>
  <c r="P266" i="21"/>
  <c r="J327" i="21"/>
  <c r="K327" i="21" s="1"/>
  <c r="P350" i="21"/>
  <c r="K359" i="21"/>
  <c r="L33" i="21"/>
  <c r="M264" i="20"/>
  <c r="P264" i="20" s="1"/>
  <c r="M424" i="20"/>
  <c r="M422" i="20" s="1"/>
  <c r="P422" i="20" s="1"/>
  <c r="P59" i="21"/>
  <c r="M138" i="21"/>
  <c r="P138" i="21" s="1"/>
  <c r="L238" i="21"/>
  <c r="O238" i="21" s="1"/>
  <c r="M263" i="21"/>
  <c r="M261" i="21" s="1"/>
  <c r="M279" i="21"/>
  <c r="N318" i="21"/>
  <c r="M321" i="21"/>
  <c r="P321" i="21" s="1"/>
  <c r="O351" i="21"/>
  <c r="K385" i="21"/>
  <c r="O528" i="21"/>
  <c r="O641" i="21"/>
  <c r="K651" i="21"/>
  <c r="L658" i="21"/>
  <c r="O658" i="21" s="1"/>
  <c r="K674" i="21"/>
  <c r="M690" i="21"/>
  <c r="I785" i="21"/>
  <c r="M121" i="21"/>
  <c r="P121" i="21" s="1"/>
  <c r="M267" i="21"/>
  <c r="P267" i="21" s="1"/>
  <c r="P331" i="21"/>
  <c r="L687" i="21"/>
  <c r="O687" i="21" s="1"/>
  <c r="O59" i="21"/>
  <c r="I248" i="20"/>
  <c r="K248" i="20" s="1"/>
  <c r="L68" i="21"/>
  <c r="N184" i="21"/>
  <c r="P184" i="21" s="1"/>
  <c r="K193" i="21"/>
  <c r="K271" i="21"/>
  <c r="N280" i="21"/>
  <c r="P280" i="21" s="1"/>
  <c r="O331" i="21"/>
  <c r="K355" i="21"/>
  <c r="M424" i="21"/>
  <c r="P424" i="21" s="1"/>
  <c r="L447" i="21"/>
  <c r="O447" i="21" s="1"/>
  <c r="O535" i="21"/>
  <c r="K593" i="21"/>
  <c r="L688" i="21"/>
  <c r="O688" i="21" s="1"/>
  <c r="M94" i="21"/>
  <c r="P94" i="21" s="1"/>
  <c r="O170" i="21"/>
  <c r="K340" i="21"/>
  <c r="K370" i="21"/>
  <c r="L392" i="21"/>
  <c r="O392" i="21" s="1"/>
  <c r="N391" i="21"/>
  <c r="N389" i="21" s="1"/>
  <c r="M405" i="21"/>
  <c r="P405" i="21" s="1"/>
  <c r="L408" i="21"/>
  <c r="O408" i="21" s="1"/>
  <c r="L36" i="21"/>
  <c r="L34" i="21" s="1"/>
  <c r="O34" i="21" s="1"/>
  <c r="I654" i="21"/>
  <c r="K700" i="21"/>
  <c r="K370" i="19"/>
  <c r="O137" i="21"/>
  <c r="M171" i="21"/>
  <c r="P171" i="21" s="1"/>
  <c r="M392" i="21"/>
  <c r="P392" i="21" s="1"/>
  <c r="L395" i="21"/>
  <c r="O395" i="21" s="1"/>
  <c r="M408" i="21"/>
  <c r="P408" i="21" s="1"/>
  <c r="K672" i="21"/>
  <c r="P49" i="20"/>
  <c r="L167" i="20"/>
  <c r="L165" i="20" s="1"/>
  <c r="L279" i="20"/>
  <c r="L277" i="20" s="1"/>
  <c r="N391" i="20"/>
  <c r="N389" i="20" s="1"/>
  <c r="N56" i="21"/>
  <c r="P56" i="21" s="1"/>
  <c r="O58" i="21"/>
  <c r="M91" i="21"/>
  <c r="P91" i="21" s="1"/>
  <c r="K98" i="21"/>
  <c r="M167" i="21"/>
  <c r="K190" i="21"/>
  <c r="I233" i="21"/>
  <c r="K233" i="21" s="1"/>
  <c r="L263" i="21"/>
  <c r="L261" i="21" s="1"/>
  <c r="O266" i="21"/>
  <c r="K338" i="21"/>
  <c r="M348" i="21"/>
  <c r="P348" i="21" s="1"/>
  <c r="K365" i="21"/>
  <c r="K378" i="21"/>
  <c r="N392" i="21"/>
  <c r="P394" i="21"/>
  <c r="P407" i="21"/>
  <c r="K440" i="21"/>
  <c r="L525" i="21"/>
  <c r="K538" i="21"/>
  <c r="M549" i="21"/>
  <c r="P549" i="21" s="1"/>
  <c r="K569" i="21"/>
  <c r="L55" i="21"/>
  <c r="P58" i="21"/>
  <c r="O93" i="21"/>
  <c r="L122" i="21"/>
  <c r="O122" i="21" s="1"/>
  <c r="L138" i="21"/>
  <c r="O138" i="21" s="1"/>
  <c r="K144" i="21"/>
  <c r="M152" i="21"/>
  <c r="P152" i="21" s="1"/>
  <c r="L155" i="21"/>
  <c r="O155" i="21" s="1"/>
  <c r="L249" i="21"/>
  <c r="O249" i="21" s="1"/>
  <c r="K594" i="21"/>
  <c r="M404" i="20"/>
  <c r="M402" i="20" s="1"/>
  <c r="P402" i="20" s="1"/>
  <c r="M408" i="20"/>
  <c r="P408" i="20" s="1"/>
  <c r="M55" i="21"/>
  <c r="O61" i="21"/>
  <c r="P93" i="21"/>
  <c r="M122" i="21"/>
  <c r="P122" i="21" s="1"/>
  <c r="M125" i="21"/>
  <c r="P125" i="21" s="1"/>
  <c r="O173" i="21"/>
  <c r="O285" i="21"/>
  <c r="K362" i="21"/>
  <c r="K381" i="21"/>
  <c r="O557" i="21"/>
  <c r="K561" i="21"/>
  <c r="K699" i="21"/>
  <c r="P61" i="21"/>
  <c r="L90" i="21"/>
  <c r="I130" i="21"/>
  <c r="K130" i="21" s="1"/>
  <c r="K159" i="21"/>
  <c r="L209" i="21"/>
  <c r="O209" i="21" s="1"/>
  <c r="I216" i="21"/>
  <c r="K216" i="21" s="1"/>
  <c r="L217" i="21"/>
  <c r="O217" i="21" s="1"/>
  <c r="M264" i="21"/>
  <c r="P264" i="21" s="1"/>
  <c r="L267" i="21"/>
  <c r="O267" i="21" s="1"/>
  <c r="K360" i="21"/>
  <c r="K379" i="21"/>
  <c r="P397" i="21"/>
  <c r="K822" i="21"/>
  <c r="K825" i="21"/>
  <c r="K828" i="21"/>
  <c r="L26" i="21"/>
  <c r="L24" i="21" s="1"/>
  <c r="P350" i="19"/>
  <c r="K360" i="19"/>
  <c r="K822" i="19"/>
  <c r="K828" i="19"/>
  <c r="P282" i="21"/>
  <c r="O96" i="20"/>
  <c r="L94" i="20"/>
  <c r="O94" i="20" s="1"/>
  <c r="M44" i="21"/>
  <c r="M23" i="21"/>
  <c r="P46" i="21"/>
  <c r="M47" i="21"/>
  <c r="P47" i="21" s="1"/>
  <c r="P49" i="21"/>
  <c r="M26" i="21"/>
  <c r="M69" i="21"/>
  <c r="P69" i="21" s="1"/>
  <c r="P71" i="21"/>
  <c r="M72" i="21"/>
  <c r="P72" i="21" s="1"/>
  <c r="P74" i="21"/>
  <c r="K460" i="21"/>
  <c r="I442" i="21"/>
  <c r="K442" i="21" s="1"/>
  <c r="L321" i="21"/>
  <c r="O321" i="21" s="1"/>
  <c r="O323" i="21"/>
  <c r="L317" i="21"/>
  <c r="O317" i="21" s="1"/>
  <c r="O42" i="21"/>
  <c r="O67" i="21"/>
  <c r="K79" i="21"/>
  <c r="I77" i="21"/>
  <c r="O154" i="21"/>
  <c r="L151" i="21"/>
  <c r="L23" i="21"/>
  <c r="L152" i="21"/>
  <c r="O152" i="21" s="1"/>
  <c r="M300" i="17"/>
  <c r="P300" i="17" s="1"/>
  <c r="I76" i="21"/>
  <c r="L184" i="21"/>
  <c r="O186" i="21"/>
  <c r="L183" i="21"/>
  <c r="P262" i="21"/>
  <c r="O306" i="21"/>
  <c r="L300" i="21"/>
  <c r="L304" i="21"/>
  <c r="O304" i="21" s="1"/>
  <c r="N15" i="21"/>
  <c r="P89" i="21"/>
  <c r="L280" i="21"/>
  <c r="O282" i="21"/>
  <c r="L279" i="21"/>
  <c r="N330" i="21"/>
  <c r="N328" i="21" s="1"/>
  <c r="N26" i="21"/>
  <c r="N16" i="21" s="1"/>
  <c r="K701" i="15"/>
  <c r="N19" i="21"/>
  <c r="N12" i="21"/>
  <c r="N29" i="21"/>
  <c r="N28" i="21" s="1"/>
  <c r="O278" i="21"/>
  <c r="N301" i="21"/>
  <c r="P301" i="21" s="1"/>
  <c r="N23" i="21"/>
  <c r="N300" i="21"/>
  <c r="N298" i="21" s="1"/>
  <c r="K729" i="18"/>
  <c r="L230" i="20"/>
  <c r="P333" i="20"/>
  <c r="L688" i="20"/>
  <c r="K725" i="20"/>
  <c r="L12" i="21"/>
  <c r="L19" i="21"/>
  <c r="O91" i="21"/>
  <c r="N121" i="21"/>
  <c r="N119" i="21" s="1"/>
  <c r="N134" i="21"/>
  <c r="N132" i="21" s="1"/>
  <c r="O189" i="21"/>
  <c r="P299" i="21"/>
  <c r="O333" i="21"/>
  <c r="L330" i="21"/>
  <c r="L328" i="21" s="1"/>
  <c r="N347" i="21"/>
  <c r="N345" i="21" s="1"/>
  <c r="P353" i="21"/>
  <c r="O449" i="21"/>
  <c r="M12" i="21"/>
  <c r="M19" i="21"/>
  <c r="O46" i="21"/>
  <c r="O49" i="21"/>
  <c r="O71" i="21"/>
  <c r="O74" i="21"/>
  <c r="O96" i="21"/>
  <c r="P333" i="21"/>
  <c r="M330" i="21"/>
  <c r="O46" i="20"/>
  <c r="K355" i="20"/>
  <c r="M472" i="20"/>
  <c r="P472" i="20" s="1"/>
  <c r="I112" i="21"/>
  <c r="K112" i="21" s="1"/>
  <c r="K116" i="21"/>
  <c r="L198" i="21"/>
  <c r="O198" i="21" s="1"/>
  <c r="J288" i="21"/>
  <c r="J275" i="21" s="1"/>
  <c r="I275" i="21"/>
  <c r="O350" i="21"/>
  <c r="L347" i="21"/>
  <c r="L345" i="21" s="1"/>
  <c r="N422" i="21"/>
  <c r="N421" i="21"/>
  <c r="N419" i="21" s="1"/>
  <c r="N347" i="18"/>
  <c r="N345" i="18" s="1"/>
  <c r="L217" i="20"/>
  <c r="O217" i="20" s="1"/>
  <c r="P266" i="20"/>
  <c r="L446" i="20"/>
  <c r="L444" i="20" s="1"/>
  <c r="P120" i="21"/>
  <c r="L125" i="21"/>
  <c r="O125" i="21" s="1"/>
  <c r="K237" i="21"/>
  <c r="I226" i="21"/>
  <c r="K226" i="21" s="1"/>
  <c r="O303" i="21"/>
  <c r="K309" i="21"/>
  <c r="L348" i="21"/>
  <c r="O348" i="21" s="1"/>
  <c r="K628" i="21"/>
  <c r="N167" i="19"/>
  <c r="N165" i="19" s="1"/>
  <c r="I190" i="19"/>
  <c r="K190" i="19" s="1"/>
  <c r="M267" i="20"/>
  <c r="P267" i="20" s="1"/>
  <c r="O472" i="20"/>
  <c r="K822" i="20"/>
  <c r="K825" i="20"/>
  <c r="K828" i="20"/>
  <c r="L121" i="21"/>
  <c r="L167" i="21"/>
  <c r="L230" i="21"/>
  <c r="N263" i="21"/>
  <c r="P303" i="21"/>
  <c r="M317" i="21"/>
  <c r="M318" i="21"/>
  <c r="P318" i="21" s="1"/>
  <c r="P449" i="21"/>
  <c r="M447" i="21"/>
  <c r="P447" i="21" s="1"/>
  <c r="L470" i="21"/>
  <c r="O470" i="21" s="1"/>
  <c r="M472" i="21"/>
  <c r="O738" i="21"/>
  <c r="L737" i="21"/>
  <c r="O737" i="21" s="1"/>
  <c r="L789" i="21"/>
  <c r="O791" i="21"/>
  <c r="M791" i="21"/>
  <c r="K369" i="21"/>
  <c r="O424" i="21"/>
  <c r="L429" i="21"/>
  <c r="O429" i="21" s="1"/>
  <c r="L421" i="21"/>
  <c r="O431" i="21"/>
  <c r="K435" i="21"/>
  <c r="J433" i="21"/>
  <c r="J417" i="21" s="1"/>
  <c r="I443" i="21"/>
  <c r="K443" i="21" s="1"/>
  <c r="L454" i="21"/>
  <c r="O454" i="21" s="1"/>
  <c r="L446" i="21"/>
  <c r="O446" i="21" s="1"/>
  <c r="K466" i="21"/>
  <c r="L502" i="21"/>
  <c r="O502" i="21" s="1"/>
  <c r="M634" i="21"/>
  <c r="L632" i="21"/>
  <c r="O632" i="21" s="1"/>
  <c r="K649" i="21"/>
  <c r="O686" i="21"/>
  <c r="O755" i="21"/>
  <c r="L754" i="21"/>
  <c r="O754" i="21" s="1"/>
  <c r="N788" i="21"/>
  <c r="N786" i="21" s="1"/>
  <c r="N789" i="21"/>
  <c r="O806" i="21"/>
  <c r="L805" i="21"/>
  <c r="O805" i="21" s="1"/>
  <c r="M347" i="21"/>
  <c r="M345" i="21" s="1"/>
  <c r="L391" i="21"/>
  <c r="L404" i="21"/>
  <c r="N467" i="21"/>
  <c r="O472" i="21"/>
  <c r="N547" i="21"/>
  <c r="O547" i="21" s="1"/>
  <c r="O549" i="21"/>
  <c r="K559" i="21"/>
  <c r="O771" i="21"/>
  <c r="L770" i="21"/>
  <c r="O770" i="21" s="1"/>
  <c r="L788" i="21"/>
  <c r="O788" i="21" s="1"/>
  <c r="O353" i="21"/>
  <c r="I543" i="21"/>
  <c r="K543" i="21" s="1"/>
  <c r="K669" i="21"/>
  <c r="J654" i="21"/>
  <c r="I197" i="21"/>
  <c r="K197" i="21" s="1"/>
  <c r="O320" i="21"/>
  <c r="P351" i="21"/>
  <c r="K372" i="21"/>
  <c r="N404" i="21"/>
  <c r="N402" i="21" s="1"/>
  <c r="I417" i="21"/>
  <c r="P420" i="21"/>
  <c r="M446" i="21"/>
  <c r="P446" i="21" s="1"/>
  <c r="L469" i="21"/>
  <c r="O503" i="21"/>
  <c r="I522" i="21"/>
  <c r="K522" i="21" s="1"/>
  <c r="K537" i="21"/>
  <c r="P545" i="21"/>
  <c r="K568" i="21"/>
  <c r="K576" i="21"/>
  <c r="M660" i="21"/>
  <c r="M737" i="21"/>
  <c r="P737" i="21" s="1"/>
  <c r="M754" i="21"/>
  <c r="P754" i="21" s="1"/>
  <c r="M770" i="21"/>
  <c r="P770" i="21" s="1"/>
  <c r="M805" i="21"/>
  <c r="P805" i="21" s="1"/>
  <c r="L546" i="21"/>
  <c r="M68" i="19"/>
  <c r="M66" i="19" s="1"/>
  <c r="M72" i="20"/>
  <c r="P72" i="20" s="1"/>
  <c r="K204" i="20"/>
  <c r="L209" i="20"/>
  <c r="O209" i="20" s="1"/>
  <c r="L300" i="20"/>
  <c r="L298" i="20" s="1"/>
  <c r="I314" i="20"/>
  <c r="K314" i="20" s="1"/>
  <c r="N331" i="20"/>
  <c r="P331" i="20" s="1"/>
  <c r="L334" i="20"/>
  <c r="O334" i="20" s="1"/>
  <c r="K338" i="20"/>
  <c r="K649" i="20"/>
  <c r="P58" i="20"/>
  <c r="L183" i="20"/>
  <c r="L181" i="20" s="1"/>
  <c r="P303" i="20"/>
  <c r="K385" i="20"/>
  <c r="I443" i="20"/>
  <c r="K443" i="20" s="1"/>
  <c r="K647" i="20"/>
  <c r="K674" i="20"/>
  <c r="O61" i="20"/>
  <c r="L405" i="20"/>
  <c r="O405" i="20" s="1"/>
  <c r="M167" i="19"/>
  <c r="M165" i="19" s="1"/>
  <c r="L43" i="20"/>
  <c r="L41" i="20" s="1"/>
  <c r="O49" i="20"/>
  <c r="I148" i="20"/>
  <c r="K148" i="20" s="1"/>
  <c r="N167" i="20"/>
  <c r="N183" i="20"/>
  <c r="N181" i="20" s="1"/>
  <c r="L395" i="20"/>
  <c r="O395" i="20" s="1"/>
  <c r="K466" i="20"/>
  <c r="J721" i="20"/>
  <c r="K721" i="20" s="1"/>
  <c r="N279" i="20"/>
  <c r="N277" i="20" s="1"/>
  <c r="I297" i="20"/>
  <c r="K297" i="20" s="1"/>
  <c r="L331" i="20"/>
  <c r="J327" i="20"/>
  <c r="K327" i="20" s="1"/>
  <c r="K669" i="20"/>
  <c r="K720" i="20"/>
  <c r="N26" i="20"/>
  <c r="N16" i="20" s="1"/>
  <c r="I77" i="20"/>
  <c r="I65" i="20" s="1"/>
  <c r="K65" i="20" s="1"/>
  <c r="L121" i="20"/>
  <c r="O121" i="20" s="1"/>
  <c r="L134" i="20"/>
  <c r="O134" i="20" s="1"/>
  <c r="M300" i="20"/>
  <c r="M347" i="20"/>
  <c r="M345" i="20" s="1"/>
  <c r="P353" i="20"/>
  <c r="N300" i="18"/>
  <c r="N298" i="18" s="1"/>
  <c r="J722" i="18"/>
  <c r="I233" i="19"/>
  <c r="K233" i="19" s="1"/>
  <c r="M134" i="20"/>
  <c r="P134" i="20" s="1"/>
  <c r="I190" i="20"/>
  <c r="K190" i="20" s="1"/>
  <c r="K271" i="20"/>
  <c r="N300" i="20"/>
  <c r="N298" i="20" s="1"/>
  <c r="M304" i="20"/>
  <c r="P304" i="20" s="1"/>
  <c r="M317" i="20"/>
  <c r="P317" i="20" s="1"/>
  <c r="N351" i="20"/>
  <c r="O351" i="20" s="1"/>
  <c r="I442" i="20"/>
  <c r="K442" i="20" s="1"/>
  <c r="N183" i="18"/>
  <c r="N181" i="18" s="1"/>
  <c r="L55" i="19"/>
  <c r="L53" i="19" s="1"/>
  <c r="K374" i="19"/>
  <c r="O69" i="20"/>
  <c r="L122" i="20"/>
  <c r="O122" i="20" s="1"/>
  <c r="N134" i="20"/>
  <c r="N132" i="20" s="1"/>
  <c r="L283" i="20"/>
  <c r="O283" i="20" s="1"/>
  <c r="K365" i="20"/>
  <c r="L391" i="20"/>
  <c r="L404" i="20"/>
  <c r="L402" i="20" s="1"/>
  <c r="O402" i="20" s="1"/>
  <c r="L546" i="20"/>
  <c r="L544" i="20" s="1"/>
  <c r="O544" i="20" s="1"/>
  <c r="J722" i="20"/>
  <c r="K722" i="20" s="1"/>
  <c r="P173" i="19"/>
  <c r="O154" i="20"/>
  <c r="N317" i="20"/>
  <c r="N315" i="20" s="1"/>
  <c r="L392" i="20"/>
  <c r="O392" i="20" s="1"/>
  <c r="L36" i="20"/>
  <c r="O36" i="20" s="1"/>
  <c r="O58" i="20"/>
  <c r="I76" i="20"/>
  <c r="K76" i="20" s="1"/>
  <c r="P127" i="20"/>
  <c r="L238" i="20"/>
  <c r="O238" i="20" s="1"/>
  <c r="M330" i="20"/>
  <c r="M328" i="20" s="1"/>
  <c r="N392" i="20"/>
  <c r="L447" i="20"/>
  <c r="L454" i="20"/>
  <c r="O454" i="20" s="1"/>
  <c r="K372" i="20"/>
  <c r="M405" i="20"/>
  <c r="P405" i="20" s="1"/>
  <c r="L408" i="20"/>
  <c r="O408" i="20" s="1"/>
  <c r="L687" i="20"/>
  <c r="L685" i="20" s="1"/>
  <c r="K699" i="20"/>
  <c r="P690" i="20"/>
  <c r="M688" i="20"/>
  <c r="I543" i="20"/>
  <c r="K543" i="20" s="1"/>
  <c r="K559" i="20"/>
  <c r="N55" i="20"/>
  <c r="N53" i="20" s="1"/>
  <c r="N59" i="20"/>
  <c r="P59" i="20" s="1"/>
  <c r="K80" i="20"/>
  <c r="I130" i="20"/>
  <c r="K130" i="20" s="1"/>
  <c r="N168" i="20"/>
  <c r="O168" i="20" s="1"/>
  <c r="O170" i="20"/>
  <c r="K176" i="20"/>
  <c r="N184" i="20"/>
  <c r="O184" i="20" s="1"/>
  <c r="O186" i="20"/>
  <c r="I208" i="20"/>
  <c r="K208" i="20" s="1"/>
  <c r="K224" i="20"/>
  <c r="L229" i="20"/>
  <c r="N90" i="19"/>
  <c r="N88" i="19" s="1"/>
  <c r="M138" i="19"/>
  <c r="P138" i="19" s="1"/>
  <c r="K365" i="19"/>
  <c r="L56" i="20"/>
  <c r="O56" i="20" s="1"/>
  <c r="P61" i="20"/>
  <c r="N68" i="20"/>
  <c r="N66" i="20" s="1"/>
  <c r="P69" i="20"/>
  <c r="N122" i="20"/>
  <c r="M135" i="20"/>
  <c r="P135" i="20" s="1"/>
  <c r="N151" i="20"/>
  <c r="L171" i="20"/>
  <c r="O171" i="20" s="1"/>
  <c r="L187" i="20"/>
  <c r="O187" i="20" s="1"/>
  <c r="L280" i="20"/>
  <c r="O280" i="20" s="1"/>
  <c r="M318" i="20"/>
  <c r="P318" i="20" s="1"/>
  <c r="P320" i="20"/>
  <c r="L347" i="20"/>
  <c r="L345" i="20" s="1"/>
  <c r="P397" i="20"/>
  <c r="N404" i="20"/>
  <c r="N402" i="20" s="1"/>
  <c r="O456" i="20"/>
  <c r="L525" i="20"/>
  <c r="O525" i="20" s="1"/>
  <c r="M634" i="20"/>
  <c r="I654" i="20"/>
  <c r="K654" i="20" s="1"/>
  <c r="K675" i="20"/>
  <c r="L408" i="19"/>
  <c r="O408" i="19" s="1"/>
  <c r="M23" i="20"/>
  <c r="M21" i="20" s="1"/>
  <c r="M56" i="20"/>
  <c r="P56" i="20" s="1"/>
  <c r="O71" i="20"/>
  <c r="L90" i="20"/>
  <c r="L88" i="20" s="1"/>
  <c r="O91" i="20"/>
  <c r="L125" i="20"/>
  <c r="O125" i="20" s="1"/>
  <c r="N135" i="20"/>
  <c r="M138" i="20"/>
  <c r="P138" i="20" s="1"/>
  <c r="M167" i="20"/>
  <c r="M183" i="20"/>
  <c r="L231" i="20"/>
  <c r="L263" i="20"/>
  <c r="L261" i="20" s="1"/>
  <c r="O282" i="20"/>
  <c r="M301" i="20"/>
  <c r="P301" i="20" s="1"/>
  <c r="M321" i="20"/>
  <c r="P321" i="20" s="1"/>
  <c r="K370" i="20"/>
  <c r="K576" i="20"/>
  <c r="I592" i="20"/>
  <c r="K592" i="20" s="1"/>
  <c r="L788" i="20"/>
  <c r="O788" i="20" s="1"/>
  <c r="K823" i="20"/>
  <c r="K826" i="20"/>
  <c r="M72" i="19"/>
  <c r="P72" i="19" s="1"/>
  <c r="N263" i="20"/>
  <c r="N261" i="20" s="1"/>
  <c r="I276" i="20"/>
  <c r="K276" i="20" s="1"/>
  <c r="L317" i="20"/>
  <c r="N347" i="20"/>
  <c r="K672" i="20"/>
  <c r="L318" i="19"/>
  <c r="O318" i="19" s="1"/>
  <c r="L33" i="20"/>
  <c r="N44" i="20"/>
  <c r="O44" i="20" s="1"/>
  <c r="P170" i="20"/>
  <c r="P186" i="20"/>
  <c r="L198" i="20"/>
  <c r="O198" i="20" s="1"/>
  <c r="N348" i="20"/>
  <c r="P348" i="20" s="1"/>
  <c r="P394" i="20"/>
  <c r="I434" i="20"/>
  <c r="K434" i="20" s="1"/>
  <c r="K821" i="20"/>
  <c r="K824" i="20"/>
  <c r="K827" i="20"/>
  <c r="L134" i="18"/>
  <c r="O134" i="18" s="1"/>
  <c r="K340" i="18"/>
  <c r="P353" i="18"/>
  <c r="P44" i="19"/>
  <c r="N55" i="19"/>
  <c r="N53" i="19" s="1"/>
  <c r="K159" i="19"/>
  <c r="P186" i="19"/>
  <c r="M267" i="19"/>
  <c r="P267" i="19" s="1"/>
  <c r="L280" i="19"/>
  <c r="O280" i="19" s="1"/>
  <c r="I297" i="19"/>
  <c r="K297" i="19" s="1"/>
  <c r="J433" i="19"/>
  <c r="J417" i="19" s="1"/>
  <c r="P19" i="20"/>
  <c r="I248" i="18"/>
  <c r="K248" i="18" s="1"/>
  <c r="M318" i="18"/>
  <c r="P318" i="18" s="1"/>
  <c r="L395" i="19"/>
  <c r="O395" i="19" s="1"/>
  <c r="O397" i="19"/>
  <c r="O140" i="18"/>
  <c r="K378" i="18"/>
  <c r="K381" i="18"/>
  <c r="N184" i="19"/>
  <c r="O184" i="19" s="1"/>
  <c r="I248" i="19"/>
  <c r="K248" i="19" s="1"/>
  <c r="P394" i="19"/>
  <c r="M392" i="19"/>
  <c r="P392" i="19" s="1"/>
  <c r="P397" i="19"/>
  <c r="M395" i="19"/>
  <c r="P395" i="19" s="1"/>
  <c r="O59" i="18"/>
  <c r="L121" i="17"/>
  <c r="O121" i="17" s="1"/>
  <c r="M121" i="18"/>
  <c r="M119" i="18" s="1"/>
  <c r="N184" i="18"/>
  <c r="O184" i="18" s="1"/>
  <c r="N121" i="19"/>
  <c r="N119" i="19" s="1"/>
  <c r="L135" i="19"/>
  <c r="O135" i="19" s="1"/>
  <c r="L231" i="19"/>
  <c r="M279" i="19"/>
  <c r="P279" i="19" s="1"/>
  <c r="M348" i="19"/>
  <c r="P348" i="19" s="1"/>
  <c r="N347" i="19"/>
  <c r="K649" i="19"/>
  <c r="P15" i="20"/>
  <c r="O25" i="20"/>
  <c r="L15" i="20"/>
  <c r="M155" i="20"/>
  <c r="P155" i="20" s="1"/>
  <c r="P157" i="20"/>
  <c r="O278" i="20"/>
  <c r="K699" i="19"/>
  <c r="M29" i="20"/>
  <c r="O32" i="20"/>
  <c r="L29" i="20"/>
  <c r="M43" i="20"/>
  <c r="M41" i="20" s="1"/>
  <c r="M55" i="20"/>
  <c r="P71" i="20"/>
  <c r="I86" i="20"/>
  <c r="K86" i="20" s="1"/>
  <c r="O93" i="20"/>
  <c r="O140" i="20"/>
  <c r="L138" i="20"/>
  <c r="O138" i="20" s="1"/>
  <c r="K145" i="20"/>
  <c r="I143" i="20"/>
  <c r="M151" i="20"/>
  <c r="M280" i="20"/>
  <c r="P280" i="20" s="1"/>
  <c r="P282" i="20"/>
  <c r="J288" i="20"/>
  <c r="J275" i="20" s="1"/>
  <c r="I275" i="20"/>
  <c r="L301" i="20"/>
  <c r="O301" i="20" s="1"/>
  <c r="O303" i="20"/>
  <c r="N330" i="20"/>
  <c r="J374" i="20"/>
  <c r="K374" i="20" s="1"/>
  <c r="K381" i="20"/>
  <c r="N546" i="20"/>
  <c r="N547" i="20"/>
  <c r="N29" i="20"/>
  <c r="N28" i="20" s="1"/>
  <c r="N43" i="20"/>
  <c r="N41" i="20" s="1"/>
  <c r="O74" i="20"/>
  <c r="L72" i="20"/>
  <c r="O72" i="20" s="1"/>
  <c r="N90" i="20"/>
  <c r="M121" i="20"/>
  <c r="P137" i="20"/>
  <c r="O150" i="20"/>
  <c r="L264" i="20"/>
  <c r="O264" i="20" s="1"/>
  <c r="O266" i="20"/>
  <c r="L304" i="20"/>
  <c r="O304" i="20" s="1"/>
  <c r="O306" i="20"/>
  <c r="O657" i="20"/>
  <c r="L655" i="20"/>
  <c r="O655" i="20" s="1"/>
  <c r="O12" i="20"/>
  <c r="L9" i="20"/>
  <c r="P22" i="20"/>
  <c r="P46" i="20"/>
  <c r="P96" i="20"/>
  <c r="M94" i="20"/>
  <c r="P94" i="20" s="1"/>
  <c r="P124" i="20"/>
  <c r="L249" i="20"/>
  <c r="O249" i="20" s="1"/>
  <c r="L267" i="20"/>
  <c r="O267" i="20" s="1"/>
  <c r="O269" i="20"/>
  <c r="M283" i="20"/>
  <c r="P283" i="20" s="1"/>
  <c r="P285" i="20"/>
  <c r="M12" i="20"/>
  <c r="L19" i="20"/>
  <c r="L23" i="20"/>
  <c r="L26" i="20"/>
  <c r="O54" i="20"/>
  <c r="L68" i="20"/>
  <c r="K111" i="20"/>
  <c r="M152" i="20"/>
  <c r="P152" i="20" s="1"/>
  <c r="P154" i="20"/>
  <c r="I164" i="20"/>
  <c r="K164" i="20" s="1"/>
  <c r="N12" i="20"/>
  <c r="N15" i="20"/>
  <c r="N23" i="20"/>
  <c r="M26" i="20"/>
  <c r="M44" i="20"/>
  <c r="M68" i="20"/>
  <c r="P93" i="20"/>
  <c r="M91" i="20"/>
  <c r="P91" i="20" s="1"/>
  <c r="O120" i="20"/>
  <c r="P133" i="20"/>
  <c r="O137" i="20"/>
  <c r="L135" i="20"/>
  <c r="O135" i="20" s="1"/>
  <c r="J143" i="20"/>
  <c r="J131" i="20" s="1"/>
  <c r="L228" i="20"/>
  <c r="K260" i="20"/>
  <c r="M279" i="20"/>
  <c r="O420" i="20"/>
  <c r="J433" i="20"/>
  <c r="J417" i="20" s="1"/>
  <c r="I433" i="20"/>
  <c r="K435" i="20"/>
  <c r="N447" i="20"/>
  <c r="N446" i="20"/>
  <c r="O449" i="20"/>
  <c r="M168" i="20"/>
  <c r="M171" i="20"/>
  <c r="P171" i="20" s="1"/>
  <c r="M184" i="20"/>
  <c r="M187" i="20"/>
  <c r="P187" i="20" s="1"/>
  <c r="P316" i="20"/>
  <c r="L318" i="20"/>
  <c r="O318" i="20" s="1"/>
  <c r="L321" i="20"/>
  <c r="O321" i="20" s="1"/>
  <c r="O333" i="20"/>
  <c r="P336" i="20"/>
  <c r="P350" i="20"/>
  <c r="O353" i="20"/>
  <c r="K379" i="20"/>
  <c r="M391" i="20"/>
  <c r="P391" i="20" s="1"/>
  <c r="O424" i="20"/>
  <c r="P449" i="20"/>
  <c r="M446" i="20"/>
  <c r="N544" i="20"/>
  <c r="N631" i="20"/>
  <c r="N632" i="20"/>
  <c r="K651" i="20"/>
  <c r="I628" i="20"/>
  <c r="K628" i="20" s="1"/>
  <c r="P771" i="20"/>
  <c r="M770" i="20"/>
  <c r="P770" i="20" s="1"/>
  <c r="P788" i="20"/>
  <c r="M786" i="20"/>
  <c r="P786" i="20" s="1"/>
  <c r="I785" i="20"/>
  <c r="K785" i="20" s="1"/>
  <c r="K800" i="20"/>
  <c r="O806" i="20"/>
  <c r="L805" i="20"/>
  <c r="O805" i="20" s="1"/>
  <c r="I233" i="20"/>
  <c r="K233" i="20" s="1"/>
  <c r="I364" i="20"/>
  <c r="N444" i="20"/>
  <c r="L502" i="20"/>
  <c r="O502" i="20" s="1"/>
  <c r="O787" i="20"/>
  <c r="K359" i="20"/>
  <c r="L477" i="20"/>
  <c r="O477" i="20" s="1"/>
  <c r="N526" i="20"/>
  <c r="J537" i="20"/>
  <c r="J522" i="20" s="1"/>
  <c r="L658" i="20"/>
  <c r="O658" i="20" s="1"/>
  <c r="O660" i="20"/>
  <c r="P755" i="20"/>
  <c r="M754" i="20"/>
  <c r="P754" i="20" s="1"/>
  <c r="O350" i="20"/>
  <c r="M549" i="20"/>
  <c r="L547" i="20"/>
  <c r="O547" i="20" s="1"/>
  <c r="I237" i="20"/>
  <c r="K360" i="20"/>
  <c r="K362" i="20"/>
  <c r="K378" i="20"/>
  <c r="P390" i="20"/>
  <c r="L429" i="20"/>
  <c r="O429" i="20" s="1"/>
  <c r="L421" i="20"/>
  <c r="O421" i="20" s="1"/>
  <c r="L469" i="20"/>
  <c r="O469" i="20" s="1"/>
  <c r="M502" i="20"/>
  <c r="P502" i="20" s="1"/>
  <c r="O549" i="20"/>
  <c r="N687" i="20"/>
  <c r="O690" i="20"/>
  <c r="N688" i="20"/>
  <c r="K723" i="20"/>
  <c r="P738" i="20"/>
  <c r="M737" i="20"/>
  <c r="P737" i="20" s="1"/>
  <c r="P807" i="20"/>
  <c r="M805" i="20"/>
  <c r="P805" i="20" s="1"/>
  <c r="O528" i="20"/>
  <c r="L632" i="20"/>
  <c r="O632" i="20" s="1"/>
  <c r="O791" i="20"/>
  <c r="L631" i="20"/>
  <c r="O631" i="20" s="1"/>
  <c r="L639" i="20"/>
  <c r="O639" i="20" s="1"/>
  <c r="M687" i="20"/>
  <c r="N330" i="18"/>
  <c r="N328" i="18" s="1"/>
  <c r="N91" i="19"/>
  <c r="P91" i="19" s="1"/>
  <c r="N168" i="19"/>
  <c r="O168" i="19" s="1"/>
  <c r="L209" i="19"/>
  <c r="O209" i="19" s="1"/>
  <c r="L229" i="19"/>
  <c r="K271" i="19"/>
  <c r="L300" i="19"/>
  <c r="O300" i="19" s="1"/>
  <c r="K325" i="19"/>
  <c r="M330" i="19"/>
  <c r="M334" i="19"/>
  <c r="P334" i="19" s="1"/>
  <c r="K359" i="19"/>
  <c r="K362" i="19"/>
  <c r="N391" i="19"/>
  <c r="N389" i="19" s="1"/>
  <c r="L546" i="19"/>
  <c r="O546" i="19" s="1"/>
  <c r="J721" i="19"/>
  <c r="L59" i="19"/>
  <c r="O59" i="19" s="1"/>
  <c r="I174" i="19"/>
  <c r="K174" i="19" s="1"/>
  <c r="M280" i="19"/>
  <c r="P280" i="19" s="1"/>
  <c r="L301" i="19"/>
  <c r="O301" i="19" s="1"/>
  <c r="L547" i="19"/>
  <c r="O547" i="19" s="1"/>
  <c r="J785" i="18"/>
  <c r="O69" i="19"/>
  <c r="L304" i="19"/>
  <c r="O304" i="19" s="1"/>
  <c r="N300" i="19"/>
  <c r="N298" i="19" s="1"/>
  <c r="K340" i="19"/>
  <c r="L786" i="19"/>
  <c r="O786" i="19" s="1"/>
  <c r="P93" i="19"/>
  <c r="I112" i="19"/>
  <c r="K112" i="19" s="1"/>
  <c r="K672" i="19"/>
  <c r="K821" i="19"/>
  <c r="K824" i="19"/>
  <c r="K827" i="19"/>
  <c r="L533" i="18"/>
  <c r="O533" i="18" s="1"/>
  <c r="N404" i="17"/>
  <c r="N402" i="17" s="1"/>
  <c r="M55" i="18"/>
  <c r="M53" i="18" s="1"/>
  <c r="N90" i="18"/>
  <c r="N88" i="18" s="1"/>
  <c r="P61" i="19"/>
  <c r="L263" i="19"/>
  <c r="L261" i="19" s="1"/>
  <c r="L279" i="19"/>
  <c r="O279" i="19" s="1"/>
  <c r="M300" i="19"/>
  <c r="P300" i="19" s="1"/>
  <c r="O353" i="19"/>
  <c r="K379" i="19"/>
  <c r="M391" i="19"/>
  <c r="O557" i="19"/>
  <c r="L43" i="19"/>
  <c r="L41" i="19" s="1"/>
  <c r="I77" i="19"/>
  <c r="I65" i="19" s="1"/>
  <c r="K65" i="19" s="1"/>
  <c r="P282" i="19"/>
  <c r="L230" i="19"/>
  <c r="M283" i="19"/>
  <c r="P283" i="19" s="1"/>
  <c r="K369" i="19"/>
  <c r="N404" i="19"/>
  <c r="N402" i="19" s="1"/>
  <c r="K340" i="14"/>
  <c r="O56" i="18"/>
  <c r="I233" i="18"/>
  <c r="K233" i="18" s="1"/>
  <c r="I237" i="18"/>
  <c r="K237" i="18" s="1"/>
  <c r="K822" i="18"/>
  <c r="K828" i="18"/>
  <c r="P56" i="19"/>
  <c r="P303" i="19"/>
  <c r="M321" i="19"/>
  <c r="P321" i="19" s="1"/>
  <c r="O333" i="19"/>
  <c r="M347" i="19"/>
  <c r="M345" i="19" s="1"/>
  <c r="I364" i="19"/>
  <c r="K385" i="19"/>
  <c r="P407" i="19"/>
  <c r="L36" i="19"/>
  <c r="O36" i="19" s="1"/>
  <c r="M549" i="19"/>
  <c r="P549" i="19" s="1"/>
  <c r="K647" i="19"/>
  <c r="J722" i="19"/>
  <c r="P56" i="18"/>
  <c r="J143" i="19"/>
  <c r="J131" i="19" s="1"/>
  <c r="L217" i="19"/>
  <c r="O217" i="19" s="1"/>
  <c r="P353" i="19"/>
  <c r="K378" i="19"/>
  <c r="N331" i="19"/>
  <c r="P331" i="19" s="1"/>
  <c r="M300" i="18"/>
  <c r="P300" i="18" s="1"/>
  <c r="M43" i="19"/>
  <c r="M41" i="19" s="1"/>
  <c r="O44" i="19"/>
  <c r="M69" i="19"/>
  <c r="P69" i="19" s="1"/>
  <c r="L94" i="19"/>
  <c r="O94" i="19" s="1"/>
  <c r="K100" i="19"/>
  <c r="K116" i="19"/>
  <c r="M122" i="19"/>
  <c r="P122" i="19" s="1"/>
  <c r="N135" i="19"/>
  <c r="L138" i="19"/>
  <c r="O138" i="19" s="1"/>
  <c r="K144" i="19"/>
  <c r="M152" i="19"/>
  <c r="P152" i="19" s="1"/>
  <c r="L187" i="19"/>
  <c r="O187" i="19" s="1"/>
  <c r="K215" i="19"/>
  <c r="K224" i="19"/>
  <c r="L228" i="19"/>
  <c r="O264" i="19"/>
  <c r="I275" i="19"/>
  <c r="K275" i="19" s="1"/>
  <c r="J288" i="19"/>
  <c r="J275" i="19" s="1"/>
  <c r="M317" i="19"/>
  <c r="P317" i="19" s="1"/>
  <c r="M351" i="19"/>
  <c r="P351" i="19" s="1"/>
  <c r="K381" i="19"/>
  <c r="L405" i="19"/>
  <c r="O405" i="19" s="1"/>
  <c r="I443" i="19"/>
  <c r="K443" i="19" s="1"/>
  <c r="L477" i="19"/>
  <c r="O477" i="19" s="1"/>
  <c r="O479" i="19"/>
  <c r="I522" i="19"/>
  <c r="K522" i="19" s="1"/>
  <c r="K561" i="19"/>
  <c r="L687" i="19"/>
  <c r="L685" i="19" s="1"/>
  <c r="O685" i="19" s="1"/>
  <c r="M690" i="19"/>
  <c r="P690" i="19" s="1"/>
  <c r="O791" i="19"/>
  <c r="M94" i="17"/>
  <c r="P94" i="17" s="1"/>
  <c r="I260" i="17"/>
  <c r="K260" i="17" s="1"/>
  <c r="M47" i="19"/>
  <c r="P47" i="19" s="1"/>
  <c r="L56" i="19"/>
  <c r="O56" i="19" s="1"/>
  <c r="O58" i="19"/>
  <c r="I76" i="19"/>
  <c r="K76" i="19" s="1"/>
  <c r="P333" i="19"/>
  <c r="L469" i="19"/>
  <c r="O469" i="19" s="1"/>
  <c r="I559" i="19"/>
  <c r="I543" i="19" s="1"/>
  <c r="O687" i="19"/>
  <c r="M26" i="19"/>
  <c r="M16" i="19" s="1"/>
  <c r="M151" i="19"/>
  <c r="M149" i="19" s="1"/>
  <c r="P149" i="19" s="1"/>
  <c r="L283" i="19"/>
  <c r="O283" i="19" s="1"/>
  <c r="I248" i="17"/>
  <c r="K248" i="17" s="1"/>
  <c r="I77" i="18"/>
  <c r="K77" i="18" s="1"/>
  <c r="P58" i="19"/>
  <c r="K79" i="19"/>
  <c r="K82" i="19"/>
  <c r="K98" i="19"/>
  <c r="I143" i="19"/>
  <c r="O157" i="19"/>
  <c r="P170" i="19"/>
  <c r="I276" i="19"/>
  <c r="K276" i="19" s="1"/>
  <c r="O285" i="19"/>
  <c r="M318" i="19"/>
  <c r="P318" i="19" s="1"/>
  <c r="K435" i="19"/>
  <c r="L446" i="19"/>
  <c r="L444" i="19" s="1"/>
  <c r="K460" i="19"/>
  <c r="K568" i="19"/>
  <c r="L688" i="19"/>
  <c r="O688" i="19" s="1"/>
  <c r="L404" i="19"/>
  <c r="I216" i="17"/>
  <c r="K216" i="17" s="1"/>
  <c r="P333" i="17"/>
  <c r="O71" i="18"/>
  <c r="P125" i="18"/>
  <c r="M138" i="18"/>
  <c r="P138" i="18" s="1"/>
  <c r="O282" i="18"/>
  <c r="K651" i="18"/>
  <c r="M55" i="19"/>
  <c r="L134" i="19"/>
  <c r="O134" i="19" s="1"/>
  <c r="L198" i="19"/>
  <c r="O198" i="19" s="1"/>
  <c r="J364" i="19"/>
  <c r="L391" i="19"/>
  <c r="O391" i="19" s="1"/>
  <c r="I433" i="19"/>
  <c r="I417" i="19" s="1"/>
  <c r="L447" i="19"/>
  <c r="O447" i="19" s="1"/>
  <c r="O449" i="19"/>
  <c r="M472" i="19"/>
  <c r="K577" i="19"/>
  <c r="I434" i="19"/>
  <c r="I418" i="19" s="1"/>
  <c r="K418" i="19" s="1"/>
  <c r="L26" i="19"/>
  <c r="L68" i="19"/>
  <c r="L66" i="19" s="1"/>
  <c r="O351" i="19"/>
  <c r="K355" i="19"/>
  <c r="L470" i="19"/>
  <c r="O470" i="19" s="1"/>
  <c r="K560" i="19"/>
  <c r="K569" i="19"/>
  <c r="I654" i="19"/>
  <c r="M171" i="18"/>
  <c r="P171" i="18" s="1"/>
  <c r="K385" i="18"/>
  <c r="K99" i="19"/>
  <c r="I87" i="19"/>
  <c r="K87" i="19" s="1"/>
  <c r="M408" i="19"/>
  <c r="P408" i="19" s="1"/>
  <c r="P410" i="19"/>
  <c r="L151" i="17"/>
  <c r="O151" i="17" s="1"/>
  <c r="N301" i="18"/>
  <c r="O303" i="18"/>
  <c r="N43" i="19"/>
  <c r="N41" i="19" s="1"/>
  <c r="P46" i="19"/>
  <c r="P67" i="19"/>
  <c r="K86" i="19"/>
  <c r="L122" i="19"/>
  <c r="O122" i="19" s="1"/>
  <c r="O124" i="19"/>
  <c r="L121" i="19"/>
  <c r="N152" i="19"/>
  <c r="N151" i="19"/>
  <c r="N149" i="19" s="1"/>
  <c r="P15" i="19"/>
  <c r="O19" i="19"/>
  <c r="P22" i="19"/>
  <c r="M19" i="19"/>
  <c r="M12" i="19"/>
  <c r="O25" i="19"/>
  <c r="L15" i="19"/>
  <c r="O32" i="19"/>
  <c r="L29" i="19"/>
  <c r="M90" i="19"/>
  <c r="P96" i="19"/>
  <c r="M264" i="19"/>
  <c r="P264" i="19" s="1"/>
  <c r="P266" i="19"/>
  <c r="M263" i="19"/>
  <c r="O299" i="19"/>
  <c r="L12" i="19"/>
  <c r="P42" i="19"/>
  <c r="N47" i="19"/>
  <c r="N26" i="19"/>
  <c r="M94" i="19"/>
  <c r="P94" i="19" s="1"/>
  <c r="M125" i="19"/>
  <c r="P125" i="19" s="1"/>
  <c r="P127" i="19"/>
  <c r="M121" i="19"/>
  <c r="L238" i="19"/>
  <c r="K338" i="19"/>
  <c r="J327" i="19"/>
  <c r="K327" i="19" s="1"/>
  <c r="K708" i="13"/>
  <c r="P137" i="19"/>
  <c r="M23" i="19"/>
  <c r="M21" i="19" s="1"/>
  <c r="M134" i="19"/>
  <c r="O173" i="19"/>
  <c r="L167" i="19"/>
  <c r="N267" i="19"/>
  <c r="N263" i="19"/>
  <c r="N261" i="19" s="1"/>
  <c r="N280" i="19"/>
  <c r="N279" i="19"/>
  <c r="N277" i="19" s="1"/>
  <c r="L334" i="19"/>
  <c r="O334" i="19" s="1"/>
  <c r="O336" i="19"/>
  <c r="K79" i="18"/>
  <c r="N23" i="19"/>
  <c r="N68" i="19"/>
  <c r="N66" i="19" s="1"/>
  <c r="P71" i="19"/>
  <c r="M135" i="19"/>
  <c r="P135" i="19" s="1"/>
  <c r="P166" i="19"/>
  <c r="L171" i="19"/>
  <c r="O171" i="19" s="1"/>
  <c r="M183" i="19"/>
  <c r="P189" i="19"/>
  <c r="L348" i="19"/>
  <c r="O348" i="19" s="1"/>
  <c r="O350" i="19"/>
  <c r="L347" i="19"/>
  <c r="L345" i="19" s="1"/>
  <c r="M424" i="19"/>
  <c r="L422" i="19"/>
  <c r="O422" i="19" s="1"/>
  <c r="L421" i="19"/>
  <c r="O421" i="19" s="1"/>
  <c r="L33" i="19"/>
  <c r="O424" i="19"/>
  <c r="P29" i="19"/>
  <c r="P35" i="19"/>
  <c r="O46" i="19"/>
  <c r="O49" i="19"/>
  <c r="O71" i="19"/>
  <c r="O74" i="19"/>
  <c r="O89" i="19"/>
  <c r="O93" i="19"/>
  <c r="O154" i="19"/>
  <c r="P157" i="19"/>
  <c r="O186" i="19"/>
  <c r="N227" i="19"/>
  <c r="O269" i="19"/>
  <c r="P299" i="19"/>
  <c r="N317" i="19"/>
  <c r="N315" i="19" s="1"/>
  <c r="O394" i="19"/>
  <c r="M404" i="19"/>
  <c r="P404" i="19" s="1"/>
  <c r="M523" i="19"/>
  <c r="P523" i="19" s="1"/>
  <c r="P524" i="19"/>
  <c r="K594" i="19"/>
  <c r="K675" i="19"/>
  <c r="J669" i="19"/>
  <c r="J654" i="19" s="1"/>
  <c r="N12" i="19"/>
  <c r="L23" i="19"/>
  <c r="O127" i="19"/>
  <c r="O170" i="19"/>
  <c r="K244" i="19"/>
  <c r="I237" i="19"/>
  <c r="O266" i="19"/>
  <c r="P306" i="19"/>
  <c r="L331" i="19"/>
  <c r="L330" i="19"/>
  <c r="N444" i="19"/>
  <c r="N523" i="19"/>
  <c r="O656" i="19"/>
  <c r="L47" i="19"/>
  <c r="O47" i="19" s="1"/>
  <c r="L90" i="19"/>
  <c r="L183" i="19"/>
  <c r="P403" i="19"/>
  <c r="J537" i="19"/>
  <c r="J522" i="19" s="1"/>
  <c r="K538" i="19"/>
  <c r="M754" i="19"/>
  <c r="P754" i="19" s="1"/>
  <c r="P755" i="19"/>
  <c r="L525" i="19"/>
  <c r="O528" i="19"/>
  <c r="K146" i="19"/>
  <c r="L151" i="19"/>
  <c r="I197" i="19"/>
  <c r="K197" i="19" s="1"/>
  <c r="L249" i="19"/>
  <c r="O249" i="19" s="1"/>
  <c r="L317" i="19"/>
  <c r="L321" i="19"/>
  <c r="O321" i="19" s="1"/>
  <c r="L526" i="19"/>
  <c r="O526" i="19" s="1"/>
  <c r="M634" i="19"/>
  <c r="L632" i="19"/>
  <c r="O632" i="19" s="1"/>
  <c r="L631" i="19"/>
  <c r="O634" i="19"/>
  <c r="L658" i="19"/>
  <c r="O658" i="19" s="1"/>
  <c r="M660" i="19"/>
  <c r="O660" i="19"/>
  <c r="L657" i="19"/>
  <c r="O657" i="19" s="1"/>
  <c r="N446" i="19"/>
  <c r="O468" i="19"/>
  <c r="K593" i="19"/>
  <c r="K372" i="19"/>
  <c r="O431" i="19"/>
  <c r="L429" i="19"/>
  <c r="O429" i="19" s="1"/>
  <c r="M446" i="19"/>
  <c r="M447" i="19"/>
  <c r="P447" i="19" s="1"/>
  <c r="P449" i="19"/>
  <c r="N504" i="19"/>
  <c r="N502" i="19" s="1"/>
  <c r="N505" i="19"/>
  <c r="O535" i="19"/>
  <c r="J543" i="19"/>
  <c r="K651" i="19"/>
  <c r="I628" i="19"/>
  <c r="K628" i="19" s="1"/>
  <c r="N737" i="19"/>
  <c r="M770" i="19"/>
  <c r="P770" i="19" s="1"/>
  <c r="P806" i="19"/>
  <c r="M805" i="19"/>
  <c r="P805" i="19" s="1"/>
  <c r="K823" i="19"/>
  <c r="N788" i="19"/>
  <c r="N786" i="19" s="1"/>
  <c r="P787" i="19"/>
  <c r="M786" i="19"/>
  <c r="P786" i="19" s="1"/>
  <c r="I785" i="19"/>
  <c r="K785" i="19" s="1"/>
  <c r="K800" i="19"/>
  <c r="L502" i="19"/>
  <c r="O502" i="19" s="1"/>
  <c r="N770" i="19"/>
  <c r="O787" i="19"/>
  <c r="P545" i="19"/>
  <c r="O641" i="19"/>
  <c r="L639" i="19"/>
  <c r="O639" i="19" s="1"/>
  <c r="K669" i="19"/>
  <c r="K673" i="19"/>
  <c r="M472" i="17"/>
  <c r="M469" i="17" s="1"/>
  <c r="P469" i="17" s="1"/>
  <c r="M155" i="18"/>
  <c r="P155" i="18" s="1"/>
  <c r="P170" i="18"/>
  <c r="N279" i="18"/>
  <c r="N277" i="18" s="1"/>
  <c r="M634" i="18"/>
  <c r="M631" i="18" s="1"/>
  <c r="P631" i="18" s="1"/>
  <c r="L658" i="18"/>
  <c r="O658" i="18" s="1"/>
  <c r="O660" i="18"/>
  <c r="L657" i="17"/>
  <c r="L655" i="17" s="1"/>
  <c r="O655" i="17" s="1"/>
  <c r="I434" i="18"/>
  <c r="I418" i="18" s="1"/>
  <c r="K418" i="18" s="1"/>
  <c r="L555" i="18"/>
  <c r="O555" i="18" s="1"/>
  <c r="K594" i="18"/>
  <c r="L249" i="18"/>
  <c r="O249" i="18" s="1"/>
  <c r="K537" i="18"/>
  <c r="L167" i="18"/>
  <c r="L165" i="18" s="1"/>
  <c r="O125" i="18"/>
  <c r="N317" i="18"/>
  <c r="N315" i="18" s="1"/>
  <c r="K379" i="18"/>
  <c r="J143" i="18"/>
  <c r="J131" i="18" s="1"/>
  <c r="K359" i="18"/>
  <c r="L657" i="18"/>
  <c r="L655" i="18" s="1"/>
  <c r="O655" i="18" s="1"/>
  <c r="K700" i="18"/>
  <c r="L279" i="17"/>
  <c r="L277" i="17" s="1"/>
  <c r="J721" i="17"/>
  <c r="K721" i="17" s="1"/>
  <c r="L43" i="18"/>
  <c r="L41" i="18" s="1"/>
  <c r="N91" i="18"/>
  <c r="P91" i="18" s="1"/>
  <c r="L94" i="18"/>
  <c r="O94" i="18" s="1"/>
  <c r="O127" i="18"/>
  <c r="L135" i="18"/>
  <c r="O135" i="18" s="1"/>
  <c r="K176" i="18"/>
  <c r="N283" i="18"/>
  <c r="L321" i="18"/>
  <c r="O321" i="18" s="1"/>
  <c r="O331" i="18"/>
  <c r="L470" i="18"/>
  <c r="O470" i="18" s="1"/>
  <c r="O472" i="18"/>
  <c r="O690" i="18"/>
  <c r="L688" i="18"/>
  <c r="O688" i="18" s="1"/>
  <c r="L229" i="16"/>
  <c r="L526" i="17"/>
  <c r="O526" i="17" s="1"/>
  <c r="L36" i="18"/>
  <c r="O36" i="18" s="1"/>
  <c r="M94" i="18"/>
  <c r="P94" i="18" s="1"/>
  <c r="M135" i="18"/>
  <c r="P135" i="18" s="1"/>
  <c r="L171" i="18"/>
  <c r="O171" i="18" s="1"/>
  <c r="L183" i="18"/>
  <c r="L198" i="18"/>
  <c r="O198" i="18" s="1"/>
  <c r="L229" i="18"/>
  <c r="I260" i="18"/>
  <c r="K260" i="18" s="1"/>
  <c r="M263" i="18"/>
  <c r="M261" i="18" s="1"/>
  <c r="K287" i="18"/>
  <c r="M321" i="18"/>
  <c r="P321" i="18" s="1"/>
  <c r="P333" i="18"/>
  <c r="K355" i="18"/>
  <c r="L391" i="18"/>
  <c r="O391" i="18" s="1"/>
  <c r="M404" i="18"/>
  <c r="P404" i="18" s="1"/>
  <c r="M690" i="18"/>
  <c r="P690" i="18" s="1"/>
  <c r="L69" i="18"/>
  <c r="O69" i="18" s="1"/>
  <c r="O137" i="18"/>
  <c r="N167" i="18"/>
  <c r="N165" i="18" s="1"/>
  <c r="J327" i="18"/>
  <c r="K327" i="18" s="1"/>
  <c r="L405" i="18"/>
  <c r="O405" i="18" s="1"/>
  <c r="M408" i="18"/>
  <c r="P408" i="18" s="1"/>
  <c r="L788" i="18"/>
  <c r="O788" i="18" s="1"/>
  <c r="O479" i="17"/>
  <c r="P59" i="18"/>
  <c r="I76" i="18"/>
  <c r="K76" i="18" s="1"/>
  <c r="L90" i="18"/>
  <c r="L88" i="18" s="1"/>
  <c r="N121" i="18"/>
  <c r="N119" i="18" s="1"/>
  <c r="N171" i="18"/>
  <c r="M187" i="18"/>
  <c r="P187" i="18" s="1"/>
  <c r="L217" i="18"/>
  <c r="O217" i="18" s="1"/>
  <c r="L317" i="18"/>
  <c r="O317" i="18" s="1"/>
  <c r="O333" i="18"/>
  <c r="L639" i="18"/>
  <c r="O639" i="18" s="1"/>
  <c r="L631" i="18"/>
  <c r="O631" i="18" s="1"/>
  <c r="K700" i="16"/>
  <c r="K359" i="17"/>
  <c r="P93" i="18"/>
  <c r="I148" i="18"/>
  <c r="K148" i="18" s="1"/>
  <c r="O170" i="18"/>
  <c r="I216" i="18"/>
  <c r="K216" i="18" s="1"/>
  <c r="O264" i="18"/>
  <c r="M279" i="18"/>
  <c r="M277" i="18" s="1"/>
  <c r="K338" i="18"/>
  <c r="K370" i="18"/>
  <c r="M391" i="18"/>
  <c r="P391" i="18" s="1"/>
  <c r="K649" i="18"/>
  <c r="P660" i="18"/>
  <c r="K821" i="18"/>
  <c r="K824" i="18"/>
  <c r="K827" i="18"/>
  <c r="K647" i="18"/>
  <c r="K801" i="18"/>
  <c r="K443" i="18"/>
  <c r="M90" i="16"/>
  <c r="M88" i="16" s="1"/>
  <c r="L391" i="16"/>
  <c r="O391" i="16" s="1"/>
  <c r="L404" i="17"/>
  <c r="O404" i="17" s="1"/>
  <c r="P46" i="18"/>
  <c r="N26" i="18"/>
  <c r="N16" i="18" s="1"/>
  <c r="N55" i="18"/>
  <c r="P61" i="18"/>
  <c r="N68" i="18"/>
  <c r="N66" i="18" s="1"/>
  <c r="K78" i="18"/>
  <c r="O124" i="18"/>
  <c r="M134" i="18"/>
  <c r="P134" i="18" s="1"/>
  <c r="M152" i="18"/>
  <c r="P152" i="18" s="1"/>
  <c r="M168" i="18"/>
  <c r="P168" i="18" s="1"/>
  <c r="O173" i="18"/>
  <c r="O186" i="18"/>
  <c r="O189" i="18"/>
  <c r="L231" i="18"/>
  <c r="P264" i="18"/>
  <c r="P285" i="18"/>
  <c r="L300" i="18"/>
  <c r="L304" i="18"/>
  <c r="O304" i="18" s="1"/>
  <c r="L334" i="18"/>
  <c r="O334" i="18" s="1"/>
  <c r="M392" i="18"/>
  <c r="P392" i="18" s="1"/>
  <c r="M405" i="18"/>
  <c r="P405" i="18" s="1"/>
  <c r="I433" i="18"/>
  <c r="L454" i="18"/>
  <c r="O454" i="18" s="1"/>
  <c r="K462" i="18"/>
  <c r="O479" i="18"/>
  <c r="M657" i="18"/>
  <c r="L687" i="18"/>
  <c r="O687" i="18" s="1"/>
  <c r="I785" i="18"/>
  <c r="K723" i="17"/>
  <c r="L23" i="18"/>
  <c r="L21" i="18" s="1"/>
  <c r="M47" i="18"/>
  <c r="P47" i="18" s="1"/>
  <c r="M72" i="18"/>
  <c r="P72" i="18" s="1"/>
  <c r="P186" i="18"/>
  <c r="K276" i="18"/>
  <c r="M304" i="18"/>
  <c r="P304" i="18" s="1"/>
  <c r="L318" i="18"/>
  <c r="O318" i="18" s="1"/>
  <c r="K372" i="18"/>
  <c r="M395" i="18"/>
  <c r="P395" i="18" s="1"/>
  <c r="L404" i="18"/>
  <c r="O404" i="18" s="1"/>
  <c r="L408" i="18"/>
  <c r="O408" i="18" s="1"/>
  <c r="J433" i="18"/>
  <c r="J417" i="18" s="1"/>
  <c r="I442" i="18"/>
  <c r="K442" i="18" s="1"/>
  <c r="O641" i="18"/>
  <c r="I654" i="18"/>
  <c r="K654" i="18" s="1"/>
  <c r="K672" i="18"/>
  <c r="K823" i="18"/>
  <c r="L121" i="18"/>
  <c r="L119" i="18" s="1"/>
  <c r="O157" i="18"/>
  <c r="M167" i="18"/>
  <c r="L238" i="18"/>
  <c r="O269" i="18"/>
  <c r="L330" i="18"/>
  <c r="L328" i="18" s="1"/>
  <c r="L469" i="18"/>
  <c r="K673" i="18"/>
  <c r="J721" i="18"/>
  <c r="M43" i="18"/>
  <c r="M41" i="18" s="1"/>
  <c r="O46" i="18"/>
  <c r="O61" i="18"/>
  <c r="L209" i="18"/>
  <c r="O209" i="18" s="1"/>
  <c r="M347" i="18"/>
  <c r="N404" i="18"/>
  <c r="N402" i="18" s="1"/>
  <c r="M472" i="18"/>
  <c r="M469" i="18" s="1"/>
  <c r="K674" i="18"/>
  <c r="L229" i="17"/>
  <c r="N43" i="18"/>
  <c r="N41" i="18" s="1"/>
  <c r="M23" i="18"/>
  <c r="M21" i="18" s="1"/>
  <c r="O58" i="18"/>
  <c r="P71" i="18"/>
  <c r="M90" i="18"/>
  <c r="M88" i="18" s="1"/>
  <c r="I112" i="18"/>
  <c r="K112" i="18" s="1"/>
  <c r="I130" i="18"/>
  <c r="K130" i="18" s="1"/>
  <c r="M151" i="18"/>
  <c r="L151" i="18"/>
  <c r="O151" i="18" s="1"/>
  <c r="I164" i="18"/>
  <c r="K164" i="18" s="1"/>
  <c r="L228" i="18"/>
  <c r="L230" i="18"/>
  <c r="L263" i="18"/>
  <c r="L261" i="18" s="1"/>
  <c r="I275" i="18"/>
  <c r="K275" i="18" s="1"/>
  <c r="K288" i="18"/>
  <c r="I297" i="18"/>
  <c r="K297" i="18" s="1"/>
  <c r="M317" i="18"/>
  <c r="M351" i="18"/>
  <c r="P351" i="18" s="1"/>
  <c r="K374" i="18"/>
  <c r="O431" i="18"/>
  <c r="M449" i="18"/>
  <c r="M446" i="18" s="1"/>
  <c r="L525" i="18"/>
  <c r="I628" i="18"/>
  <c r="K628" i="18" s="1"/>
  <c r="K669" i="18"/>
  <c r="L330" i="16"/>
  <c r="L328" i="16" s="1"/>
  <c r="M59" i="17"/>
  <c r="P59" i="17" s="1"/>
  <c r="N68" i="17"/>
  <c r="N66" i="17" s="1"/>
  <c r="M47" i="17"/>
  <c r="P47" i="17" s="1"/>
  <c r="J143" i="17"/>
  <c r="J131" i="17" s="1"/>
  <c r="P266" i="17"/>
  <c r="I297" i="17"/>
  <c r="K297" i="17" s="1"/>
  <c r="P323" i="17"/>
  <c r="N330" i="17"/>
  <c r="N328" i="17" s="1"/>
  <c r="K379" i="17"/>
  <c r="K651" i="17"/>
  <c r="P44" i="18"/>
  <c r="L72" i="18"/>
  <c r="O72" i="18" s="1"/>
  <c r="O74" i="18"/>
  <c r="L68" i="18"/>
  <c r="O89" i="18"/>
  <c r="K86" i="18"/>
  <c r="P269" i="18"/>
  <c r="M26" i="18"/>
  <c r="N348" i="18"/>
  <c r="P348" i="18" s="1"/>
  <c r="O686" i="18"/>
  <c r="K100" i="17"/>
  <c r="M152" i="17"/>
  <c r="P152" i="17" s="1"/>
  <c r="M318" i="17"/>
  <c r="P318" i="17" s="1"/>
  <c r="N29" i="18"/>
  <c r="N28" i="18" s="1"/>
  <c r="N31" i="18"/>
  <c r="O549" i="18"/>
  <c r="M549" i="18"/>
  <c r="L547" i="18"/>
  <c r="O547" i="18" s="1"/>
  <c r="L33" i="18"/>
  <c r="L546" i="18"/>
  <c r="I197" i="17"/>
  <c r="K197" i="17" s="1"/>
  <c r="J722" i="17"/>
  <c r="K722" i="17" s="1"/>
  <c r="L788" i="17"/>
  <c r="O788" i="17" s="1"/>
  <c r="K823" i="17"/>
  <c r="K826" i="17"/>
  <c r="K87" i="18"/>
  <c r="K360" i="17"/>
  <c r="K369" i="17"/>
  <c r="K701" i="17"/>
  <c r="N9" i="18"/>
  <c r="N15" i="18"/>
  <c r="P54" i="18"/>
  <c r="N152" i="18"/>
  <c r="N151" i="18"/>
  <c r="N149" i="18" s="1"/>
  <c r="N23" i="18"/>
  <c r="L351" i="18"/>
  <c r="O351" i="18" s="1"/>
  <c r="O353" i="18"/>
  <c r="P524" i="18"/>
  <c r="M523" i="18"/>
  <c r="P523" i="18" s="1"/>
  <c r="O12" i="18"/>
  <c r="L15" i="18"/>
  <c r="L9" i="18" s="1"/>
  <c r="O19" i="18"/>
  <c r="O25" i="18"/>
  <c r="L29" i="18"/>
  <c r="O32" i="18"/>
  <c r="P42" i="18"/>
  <c r="L44" i="18"/>
  <c r="O44" i="18" s="1"/>
  <c r="L47" i="18"/>
  <c r="O47" i="18" s="1"/>
  <c r="P58" i="18"/>
  <c r="M69" i="18"/>
  <c r="P69" i="18" s="1"/>
  <c r="N72" i="18"/>
  <c r="K98" i="18"/>
  <c r="N134" i="18"/>
  <c r="N132" i="18" s="1"/>
  <c r="O154" i="18"/>
  <c r="N263" i="18"/>
  <c r="N280" i="18"/>
  <c r="P280" i="18" s="1"/>
  <c r="P282" i="18"/>
  <c r="N391" i="18"/>
  <c r="N389" i="18" s="1"/>
  <c r="L395" i="18"/>
  <c r="O395" i="18" s="1"/>
  <c r="O397" i="18"/>
  <c r="P420" i="18"/>
  <c r="K143" i="18"/>
  <c r="I131" i="18"/>
  <c r="K131" i="18" s="1"/>
  <c r="K204" i="18"/>
  <c r="I197" i="18"/>
  <c r="K197" i="18" s="1"/>
  <c r="L422" i="18"/>
  <c r="O422" i="18" s="1"/>
  <c r="O424" i="18"/>
  <c r="L421" i="18"/>
  <c r="M424" i="18"/>
  <c r="O445" i="18"/>
  <c r="O503" i="18"/>
  <c r="L502" i="18"/>
  <c r="O502" i="18" s="1"/>
  <c r="L26" i="18"/>
  <c r="L24" i="18" s="1"/>
  <c r="M34" i="18"/>
  <c r="P34" i="18" s="1"/>
  <c r="N47" i="18"/>
  <c r="M68" i="18"/>
  <c r="P120" i="18"/>
  <c r="K145" i="18"/>
  <c r="M184" i="18"/>
  <c r="I190" i="18"/>
  <c r="K190" i="18" s="1"/>
  <c r="K215" i="18"/>
  <c r="K325" i="18"/>
  <c r="P390" i="18"/>
  <c r="P555" i="18"/>
  <c r="M545" i="18"/>
  <c r="L55" i="18"/>
  <c r="K99" i="18"/>
  <c r="P124" i="18"/>
  <c r="M122" i="18"/>
  <c r="P122" i="18" s="1"/>
  <c r="M183" i="18"/>
  <c r="P303" i="18"/>
  <c r="M301" i="18"/>
  <c r="P301" i="18" s="1"/>
  <c r="M331" i="18"/>
  <c r="P331" i="18" s="1"/>
  <c r="M330" i="18"/>
  <c r="L348" i="18"/>
  <c r="O350" i="18"/>
  <c r="L347" i="18"/>
  <c r="O738" i="18"/>
  <c r="L737" i="18"/>
  <c r="O737" i="18" s="1"/>
  <c r="M12" i="18"/>
  <c r="M19" i="18"/>
  <c r="O266" i="18"/>
  <c r="L280" i="18"/>
  <c r="L279" i="18"/>
  <c r="O285" i="18"/>
  <c r="P299" i="18"/>
  <c r="P336" i="18"/>
  <c r="O449" i="18"/>
  <c r="L446" i="18"/>
  <c r="O446" i="18" s="1"/>
  <c r="K362" i="18"/>
  <c r="I364" i="18"/>
  <c r="L392" i="18"/>
  <c r="O392" i="18" s="1"/>
  <c r="O394" i="18"/>
  <c r="K465" i="18"/>
  <c r="P503" i="18"/>
  <c r="M502" i="18"/>
  <c r="P502" i="18" s="1"/>
  <c r="I559" i="18"/>
  <c r="K576" i="18"/>
  <c r="I592" i="18"/>
  <c r="K592" i="18" s="1"/>
  <c r="K593" i="18"/>
  <c r="P658" i="18"/>
  <c r="P739" i="18"/>
  <c r="M737" i="18"/>
  <c r="P737" i="18" s="1"/>
  <c r="P806" i="18"/>
  <c r="M805" i="18"/>
  <c r="P805" i="18" s="1"/>
  <c r="P756" i="18"/>
  <c r="M754" i="18"/>
  <c r="P754" i="18" s="1"/>
  <c r="O93" i="18"/>
  <c r="P127" i="18"/>
  <c r="O168" i="18"/>
  <c r="P266" i="18"/>
  <c r="K369" i="18"/>
  <c r="J537" i="18"/>
  <c r="J522" i="18" s="1"/>
  <c r="N688" i="18"/>
  <c r="N740" i="18"/>
  <c r="O755" i="18"/>
  <c r="L754" i="18"/>
  <c r="O754" i="18" s="1"/>
  <c r="O771" i="18"/>
  <c r="L770" i="18"/>
  <c r="O770" i="18" s="1"/>
  <c r="O789" i="18"/>
  <c r="P350" i="18"/>
  <c r="K360" i="18"/>
  <c r="N467" i="18"/>
  <c r="P630" i="18"/>
  <c r="P772" i="18"/>
  <c r="M770" i="18"/>
  <c r="P770" i="18" s="1"/>
  <c r="O791" i="18"/>
  <c r="M791" i="18"/>
  <c r="J365" i="18"/>
  <c r="J364" i="18" s="1"/>
  <c r="O634" i="18"/>
  <c r="P56" i="17"/>
  <c r="M167" i="17"/>
  <c r="M165" i="17" s="1"/>
  <c r="L318" i="17"/>
  <c r="O318" i="17" s="1"/>
  <c r="M347" i="17"/>
  <c r="M345" i="17" s="1"/>
  <c r="M449" i="17"/>
  <c r="M447" i="17" s="1"/>
  <c r="P447" i="17" s="1"/>
  <c r="K460" i="17"/>
  <c r="M121" i="17"/>
  <c r="P121" i="17" s="1"/>
  <c r="M155" i="17"/>
  <c r="P155" i="17" s="1"/>
  <c r="M264" i="17"/>
  <c r="P264" i="17" s="1"/>
  <c r="I148" i="16"/>
  <c r="K148" i="16" s="1"/>
  <c r="L72" i="17"/>
  <c r="O72" i="17" s="1"/>
  <c r="M122" i="17"/>
  <c r="P122" i="17" s="1"/>
  <c r="N134" i="17"/>
  <c r="N132" i="17" s="1"/>
  <c r="M168" i="17"/>
  <c r="P168" i="17" s="1"/>
  <c r="M183" i="17"/>
  <c r="M181" i="17" s="1"/>
  <c r="M301" i="17"/>
  <c r="P301" i="17" s="1"/>
  <c r="P303" i="17"/>
  <c r="L321" i="17"/>
  <c r="O321" i="17" s="1"/>
  <c r="O56" i="17"/>
  <c r="I112" i="17"/>
  <c r="K112" i="17" s="1"/>
  <c r="P127" i="17"/>
  <c r="K159" i="17"/>
  <c r="K338" i="17"/>
  <c r="N279" i="17"/>
  <c r="K649" i="16"/>
  <c r="L36" i="17"/>
  <c r="O36" i="17" s="1"/>
  <c r="M43" i="17"/>
  <c r="M41" i="17" s="1"/>
  <c r="M151" i="17"/>
  <c r="P151" i="17" s="1"/>
  <c r="K378" i="17"/>
  <c r="N263" i="14"/>
  <c r="N261" i="14" s="1"/>
  <c r="L55" i="17"/>
  <c r="L53" i="17" s="1"/>
  <c r="M55" i="17"/>
  <c r="M53" i="17" s="1"/>
  <c r="M72" i="17"/>
  <c r="P72" i="17" s="1"/>
  <c r="N138" i="17"/>
  <c r="P138" i="17" s="1"/>
  <c r="O140" i="17"/>
  <c r="K145" i="17"/>
  <c r="N183" i="17"/>
  <c r="N181" i="17" s="1"/>
  <c r="M187" i="17"/>
  <c r="P187" i="17" s="1"/>
  <c r="I208" i="17"/>
  <c r="K208" i="17" s="1"/>
  <c r="L230" i="17"/>
  <c r="M267" i="17"/>
  <c r="P267" i="17" s="1"/>
  <c r="L300" i="17"/>
  <c r="O300" i="17" s="1"/>
  <c r="L391" i="17"/>
  <c r="L389" i="17" s="1"/>
  <c r="O389" i="17" s="1"/>
  <c r="N405" i="17"/>
  <c r="P407" i="17"/>
  <c r="L33" i="17"/>
  <c r="L31" i="17" s="1"/>
  <c r="O31" i="17" s="1"/>
  <c r="M549" i="17"/>
  <c r="M546" i="17" s="1"/>
  <c r="P546" i="17" s="1"/>
  <c r="I654" i="17"/>
  <c r="K654" i="17" s="1"/>
  <c r="O660" i="17"/>
  <c r="L47" i="17"/>
  <c r="O47" i="17" s="1"/>
  <c r="I260" i="15"/>
  <c r="K260" i="15" s="1"/>
  <c r="I143" i="17"/>
  <c r="I190" i="17"/>
  <c r="K190" i="17" s="1"/>
  <c r="L280" i="17"/>
  <c r="M317" i="17"/>
  <c r="P317" i="17" s="1"/>
  <c r="I364" i="17"/>
  <c r="K385" i="17"/>
  <c r="P410" i="17"/>
  <c r="I434" i="17"/>
  <c r="I418" i="17" s="1"/>
  <c r="K418" i="17" s="1"/>
  <c r="L446" i="17"/>
  <c r="L444" i="17" s="1"/>
  <c r="O444" i="17" s="1"/>
  <c r="L688" i="17"/>
  <c r="O688" i="17" s="1"/>
  <c r="O280" i="15"/>
  <c r="L68" i="17"/>
  <c r="L66" i="17" s="1"/>
  <c r="O137" i="17"/>
  <c r="J364" i="17"/>
  <c r="L69" i="17"/>
  <c r="O69" i="17" s="1"/>
  <c r="I76" i="17"/>
  <c r="I64" i="17" s="1"/>
  <c r="K64" i="17" s="1"/>
  <c r="P135" i="17"/>
  <c r="O186" i="17"/>
  <c r="M263" i="17"/>
  <c r="M261" i="17" s="1"/>
  <c r="N347" i="17"/>
  <c r="N345" i="17" s="1"/>
  <c r="K370" i="17"/>
  <c r="N391" i="17"/>
  <c r="N389" i="17" s="1"/>
  <c r="K568" i="17"/>
  <c r="M690" i="17"/>
  <c r="P690" i="17" s="1"/>
  <c r="K725" i="17"/>
  <c r="K728" i="17"/>
  <c r="K822" i="17"/>
  <c r="K825" i="17"/>
  <c r="K828" i="17"/>
  <c r="P350" i="16"/>
  <c r="K360" i="16"/>
  <c r="K369" i="16"/>
  <c r="K372" i="16"/>
  <c r="K821" i="16"/>
  <c r="K824" i="16"/>
  <c r="K827" i="16"/>
  <c r="P44" i="17"/>
  <c r="P186" i="17"/>
  <c r="L209" i="17"/>
  <c r="O209" i="17" s="1"/>
  <c r="K355" i="17"/>
  <c r="K649" i="17"/>
  <c r="N26" i="17"/>
  <c r="K78" i="17"/>
  <c r="L135" i="17"/>
  <c r="O135" i="17" s="1"/>
  <c r="K146" i="17"/>
  <c r="P170" i="17"/>
  <c r="L217" i="17"/>
  <c r="O217" i="17" s="1"/>
  <c r="M331" i="17"/>
  <c r="P331" i="17" s="1"/>
  <c r="M392" i="17"/>
  <c r="P392" i="17" s="1"/>
  <c r="O557" i="17"/>
  <c r="L330" i="14"/>
  <c r="L328" i="14" s="1"/>
  <c r="N347" i="15"/>
  <c r="N345" i="15" s="1"/>
  <c r="L347" i="16"/>
  <c r="L345" i="16" s="1"/>
  <c r="K822" i="16"/>
  <c r="K828" i="16"/>
  <c r="M23" i="17"/>
  <c r="M21" i="17" s="1"/>
  <c r="L90" i="17"/>
  <c r="L88" i="17" s="1"/>
  <c r="M171" i="17"/>
  <c r="P171" i="17" s="1"/>
  <c r="I233" i="17"/>
  <c r="K233" i="17" s="1"/>
  <c r="L231" i="17"/>
  <c r="L263" i="17"/>
  <c r="N280" i="17"/>
  <c r="O282" i="17"/>
  <c r="M304" i="17"/>
  <c r="P304" i="17" s="1"/>
  <c r="M334" i="17"/>
  <c r="P334" i="17" s="1"/>
  <c r="P350" i="17"/>
  <c r="L347" i="17"/>
  <c r="K374" i="17"/>
  <c r="K381" i="17"/>
  <c r="M395" i="17"/>
  <c r="P395" i="17" s="1"/>
  <c r="M404" i="17"/>
  <c r="P404" i="17" s="1"/>
  <c r="L421" i="17"/>
  <c r="O421" i="17" s="1"/>
  <c r="I433" i="17"/>
  <c r="I417" i="17" s="1"/>
  <c r="O456" i="17"/>
  <c r="K462" i="17"/>
  <c r="K576" i="17"/>
  <c r="K672" i="17"/>
  <c r="K726" i="17"/>
  <c r="M279" i="14"/>
  <c r="M277" i="14" s="1"/>
  <c r="N43" i="17"/>
  <c r="N41" i="17" s="1"/>
  <c r="O71" i="17"/>
  <c r="M90" i="17"/>
  <c r="M88" i="17" s="1"/>
  <c r="P93" i="17"/>
  <c r="L134" i="17"/>
  <c r="L167" i="17"/>
  <c r="O167" i="17" s="1"/>
  <c r="M184" i="17"/>
  <c r="P184" i="17" s="1"/>
  <c r="N263" i="17"/>
  <c r="N261" i="17" s="1"/>
  <c r="I276" i="17"/>
  <c r="K276" i="17" s="1"/>
  <c r="L283" i="17"/>
  <c r="O283" i="17" s="1"/>
  <c r="I314" i="17"/>
  <c r="K314" i="17" s="1"/>
  <c r="P348" i="17"/>
  <c r="P353" i="17"/>
  <c r="J537" i="17"/>
  <c r="J522" i="17" s="1"/>
  <c r="L546" i="17"/>
  <c r="O546" i="17" s="1"/>
  <c r="K647" i="17"/>
  <c r="L533" i="14"/>
  <c r="O533" i="14" s="1"/>
  <c r="I87" i="15"/>
  <c r="K87" i="15" s="1"/>
  <c r="L321" i="16"/>
  <c r="O321" i="16" s="1"/>
  <c r="O44" i="17"/>
  <c r="L23" i="17"/>
  <c r="P71" i="17"/>
  <c r="N90" i="17"/>
  <c r="N88" i="17" s="1"/>
  <c r="M134" i="17"/>
  <c r="N151" i="17"/>
  <c r="N149" i="17" s="1"/>
  <c r="L317" i="17"/>
  <c r="P351" i="17"/>
  <c r="K372" i="17"/>
  <c r="L469" i="17"/>
  <c r="O469" i="17" s="1"/>
  <c r="K543" i="17"/>
  <c r="N90" i="16"/>
  <c r="K372" i="14"/>
  <c r="I197" i="16"/>
  <c r="K197" i="16" s="1"/>
  <c r="I364" i="16"/>
  <c r="K374" i="16"/>
  <c r="I443" i="16"/>
  <c r="K443" i="16" s="1"/>
  <c r="K647" i="16"/>
  <c r="K674" i="16"/>
  <c r="P46" i="17"/>
  <c r="P69" i="17"/>
  <c r="N167" i="17"/>
  <c r="N165" i="17" s="1"/>
  <c r="L183" i="17"/>
  <c r="L198" i="17"/>
  <c r="O198" i="17" s="1"/>
  <c r="L238" i="17"/>
  <c r="O238" i="17" s="1"/>
  <c r="L249" i="17"/>
  <c r="O249" i="17" s="1"/>
  <c r="N300" i="17"/>
  <c r="N298" i="17" s="1"/>
  <c r="M330" i="17"/>
  <c r="K340" i="17"/>
  <c r="K362" i="17"/>
  <c r="M391" i="17"/>
  <c r="K821" i="17"/>
  <c r="K824" i="17"/>
  <c r="K827" i="17"/>
  <c r="O9" i="17"/>
  <c r="P15" i="17"/>
  <c r="P29" i="17"/>
  <c r="O42" i="17"/>
  <c r="K79" i="17"/>
  <c r="I77" i="17"/>
  <c r="L267" i="17"/>
  <c r="O267" i="17" s="1"/>
  <c r="O269" i="17"/>
  <c r="M283" i="17"/>
  <c r="P283" i="17" s="1"/>
  <c r="P285" i="17"/>
  <c r="M12" i="17"/>
  <c r="L19" i="17"/>
  <c r="N23" i="17"/>
  <c r="L26" i="17"/>
  <c r="L24" i="17" s="1"/>
  <c r="O58" i="17"/>
  <c r="M68" i="17"/>
  <c r="O96" i="17"/>
  <c r="L94" i="17"/>
  <c r="O94" i="17" s="1"/>
  <c r="K98" i="17"/>
  <c r="N121" i="17"/>
  <c r="N119" i="17" s="1"/>
  <c r="L122" i="17"/>
  <c r="O122" i="17" s="1"/>
  <c r="O124" i="17"/>
  <c r="O133" i="17"/>
  <c r="L152" i="17"/>
  <c r="O152" i="17" s="1"/>
  <c r="O154" i="17"/>
  <c r="L228" i="17"/>
  <c r="L334" i="17"/>
  <c r="O334" i="17" s="1"/>
  <c r="O336" i="17"/>
  <c r="L330" i="17"/>
  <c r="L230" i="16"/>
  <c r="N391" i="16"/>
  <c r="N389" i="16" s="1"/>
  <c r="M395" i="16"/>
  <c r="P395" i="16" s="1"/>
  <c r="O12" i="17"/>
  <c r="M26" i="17"/>
  <c r="M24" i="17" s="1"/>
  <c r="N55" i="17"/>
  <c r="P58" i="17"/>
  <c r="O67" i="17"/>
  <c r="L155" i="17"/>
  <c r="O155" i="17" s="1"/>
  <c r="O157" i="17"/>
  <c r="M279" i="17"/>
  <c r="M347" i="16"/>
  <c r="N19" i="17"/>
  <c r="N12" i="17"/>
  <c r="L125" i="17"/>
  <c r="O125" i="17" s="1"/>
  <c r="O127" i="17"/>
  <c r="O278" i="17"/>
  <c r="N321" i="17"/>
  <c r="N317" i="17"/>
  <c r="N315" i="17" s="1"/>
  <c r="L408" i="16"/>
  <c r="O408" i="16" s="1"/>
  <c r="P19" i="17"/>
  <c r="L43" i="17"/>
  <c r="P89" i="17"/>
  <c r="O93" i="17"/>
  <c r="L91" i="17"/>
  <c r="O91" i="17" s="1"/>
  <c r="K99" i="17"/>
  <c r="M280" i="17"/>
  <c r="P282" i="17"/>
  <c r="J288" i="17"/>
  <c r="J275" i="17" s="1"/>
  <c r="I275" i="17"/>
  <c r="L301" i="17"/>
  <c r="O301" i="17" s="1"/>
  <c r="O303" i="17"/>
  <c r="K370" i="15"/>
  <c r="L55" i="16"/>
  <c r="L53" i="16" s="1"/>
  <c r="K359" i="16"/>
  <c r="K362" i="16"/>
  <c r="K651" i="16"/>
  <c r="O46" i="17"/>
  <c r="O61" i="17"/>
  <c r="P91" i="17"/>
  <c r="L264" i="17"/>
  <c r="O264" i="17" s="1"/>
  <c r="O266" i="17"/>
  <c r="L304" i="17"/>
  <c r="O304" i="17" s="1"/>
  <c r="O306" i="17"/>
  <c r="P137" i="17"/>
  <c r="P140" i="17"/>
  <c r="P166" i="17"/>
  <c r="L168" i="17"/>
  <c r="O168" i="17" s="1"/>
  <c r="L171" i="17"/>
  <c r="O171" i="17" s="1"/>
  <c r="I174" i="17"/>
  <c r="P182" i="17"/>
  <c r="L184" i="17"/>
  <c r="O184" i="17" s="1"/>
  <c r="L187" i="17"/>
  <c r="O187" i="17" s="1"/>
  <c r="L392" i="17"/>
  <c r="O392" i="17" s="1"/>
  <c r="O394" i="17"/>
  <c r="L395" i="17"/>
  <c r="O395" i="17" s="1"/>
  <c r="O397" i="17"/>
  <c r="O447" i="17"/>
  <c r="O468" i="17"/>
  <c r="K569" i="17"/>
  <c r="K620" i="17"/>
  <c r="P316" i="17"/>
  <c r="L348" i="17"/>
  <c r="O348" i="17" s="1"/>
  <c r="O350" i="17"/>
  <c r="K537" i="17"/>
  <c r="I522" i="17"/>
  <c r="K522" i="17" s="1"/>
  <c r="O658" i="17"/>
  <c r="L351" i="17"/>
  <c r="O351" i="17" s="1"/>
  <c r="O353" i="17"/>
  <c r="M523" i="17"/>
  <c r="P523" i="17" s="1"/>
  <c r="P524" i="17"/>
  <c r="I237" i="17"/>
  <c r="J327" i="17"/>
  <c r="K327" i="17" s="1"/>
  <c r="L331" i="17"/>
  <c r="O331" i="17" s="1"/>
  <c r="O333" i="17"/>
  <c r="M424" i="17"/>
  <c r="L422" i="17"/>
  <c r="O422" i="17" s="1"/>
  <c r="O424" i="17"/>
  <c r="O431" i="17"/>
  <c r="L429" i="17"/>
  <c r="O429" i="17" s="1"/>
  <c r="L502" i="17"/>
  <c r="O502" i="17" s="1"/>
  <c r="O504" i="17"/>
  <c r="N504" i="17"/>
  <c r="N502" i="17" s="1"/>
  <c r="N414" i="17" s="1"/>
  <c r="N505" i="17"/>
  <c r="K559" i="17"/>
  <c r="K577" i="17"/>
  <c r="J592" i="17"/>
  <c r="K592" i="17" s="1"/>
  <c r="K593" i="17"/>
  <c r="L629" i="17"/>
  <c r="O629" i="17" s="1"/>
  <c r="O631" i="17"/>
  <c r="M634" i="17"/>
  <c r="L632" i="17"/>
  <c r="O632" i="17" s="1"/>
  <c r="O634" i="17"/>
  <c r="O641" i="17"/>
  <c r="L639" i="17"/>
  <c r="O639" i="17" s="1"/>
  <c r="K720" i="17"/>
  <c r="O329" i="17"/>
  <c r="O346" i="17"/>
  <c r="K365" i="17"/>
  <c r="J433" i="17"/>
  <c r="J417" i="17" s="1"/>
  <c r="O449" i="17"/>
  <c r="P468" i="17"/>
  <c r="L470" i="17"/>
  <c r="O470" i="17" s="1"/>
  <c r="L525" i="17"/>
  <c r="O535" i="17"/>
  <c r="K538" i="17"/>
  <c r="M660" i="17"/>
  <c r="K675" i="17"/>
  <c r="O791" i="17"/>
  <c r="O407" i="17"/>
  <c r="O410" i="17"/>
  <c r="O549" i="17"/>
  <c r="I628" i="17"/>
  <c r="K628" i="17" s="1"/>
  <c r="M786" i="17"/>
  <c r="P786" i="17" s="1"/>
  <c r="K800" i="17"/>
  <c r="M805" i="17"/>
  <c r="P805" i="17" s="1"/>
  <c r="K669" i="17"/>
  <c r="K673" i="17"/>
  <c r="L687" i="17"/>
  <c r="N264" i="14"/>
  <c r="L788" i="15"/>
  <c r="L786" i="15" s="1"/>
  <c r="O786" i="15" s="1"/>
  <c r="L23" i="16"/>
  <c r="L68" i="16"/>
  <c r="O68" i="16" s="1"/>
  <c r="L72" i="16"/>
  <c r="O72" i="16" s="1"/>
  <c r="L134" i="16"/>
  <c r="O134" i="16" s="1"/>
  <c r="K146" i="16"/>
  <c r="M321" i="16"/>
  <c r="P321" i="16" s="1"/>
  <c r="K379" i="15"/>
  <c r="M72" i="16"/>
  <c r="P72" i="16" s="1"/>
  <c r="O93" i="16"/>
  <c r="I112" i="16"/>
  <c r="K112" i="16" s="1"/>
  <c r="M122" i="16"/>
  <c r="P122" i="16" s="1"/>
  <c r="M183" i="16"/>
  <c r="M181" i="16" s="1"/>
  <c r="L238" i="16"/>
  <c r="O238" i="16" s="1"/>
  <c r="L231" i="16"/>
  <c r="I276" i="16"/>
  <c r="K276" i="16" s="1"/>
  <c r="N404" i="16"/>
  <c r="N402" i="16" s="1"/>
  <c r="L546" i="16"/>
  <c r="O641" i="16"/>
  <c r="M125" i="16"/>
  <c r="P125" i="16" s="1"/>
  <c r="L187" i="16"/>
  <c r="O187" i="16" s="1"/>
  <c r="L228" i="16"/>
  <c r="N330" i="16"/>
  <c r="P407" i="16"/>
  <c r="L477" i="16"/>
  <c r="O477" i="16" s="1"/>
  <c r="K669" i="16"/>
  <c r="L631" i="10"/>
  <c r="O631" i="10" s="1"/>
  <c r="M347" i="15"/>
  <c r="M345" i="15" s="1"/>
  <c r="N134" i="16"/>
  <c r="N132" i="16" s="1"/>
  <c r="L300" i="16"/>
  <c r="L298" i="16" s="1"/>
  <c r="I654" i="16"/>
  <c r="K654" i="16" s="1"/>
  <c r="P170" i="14"/>
  <c r="M167" i="16"/>
  <c r="M165" i="16" s="1"/>
  <c r="L209" i="16"/>
  <c r="O209" i="16" s="1"/>
  <c r="K378" i="16"/>
  <c r="N300" i="15"/>
  <c r="N298" i="15" s="1"/>
  <c r="O59" i="16"/>
  <c r="M91" i="16"/>
  <c r="P91" i="16" s="1"/>
  <c r="L151" i="16"/>
  <c r="L198" i="16"/>
  <c r="O198" i="16" s="1"/>
  <c r="K255" i="16"/>
  <c r="M279" i="16"/>
  <c r="M277" i="16" s="1"/>
  <c r="P280" i="16"/>
  <c r="M300" i="16"/>
  <c r="M298" i="16" s="1"/>
  <c r="M348" i="16"/>
  <c r="P348" i="16" s="1"/>
  <c r="N347" i="16"/>
  <c r="N345" i="16" s="1"/>
  <c r="K365" i="16"/>
  <c r="K370" i="16"/>
  <c r="I559" i="16"/>
  <c r="I543" i="16" s="1"/>
  <c r="K543" i="16" s="1"/>
  <c r="M791" i="16"/>
  <c r="M789" i="16" s="1"/>
  <c r="P789" i="16" s="1"/>
  <c r="M43" i="16"/>
  <c r="M41" i="16" s="1"/>
  <c r="M68" i="16"/>
  <c r="P68" i="16" s="1"/>
  <c r="K145" i="16"/>
  <c r="M171" i="16"/>
  <c r="P171" i="16" s="1"/>
  <c r="M187" i="16"/>
  <c r="P187" i="16" s="1"/>
  <c r="I233" i="16"/>
  <c r="K233" i="16" s="1"/>
  <c r="O280" i="16"/>
  <c r="M283" i="16"/>
  <c r="P283" i="16" s="1"/>
  <c r="P303" i="16"/>
  <c r="L317" i="16"/>
  <c r="K355" i="16"/>
  <c r="L421" i="16"/>
  <c r="O421" i="16" s="1"/>
  <c r="J722" i="16"/>
  <c r="L47" i="16"/>
  <c r="O47" i="16" s="1"/>
  <c r="L69" i="16"/>
  <c r="O69" i="16" s="1"/>
  <c r="I76" i="16"/>
  <c r="K76" i="16" s="1"/>
  <c r="L94" i="16"/>
  <c r="O94" i="16" s="1"/>
  <c r="K100" i="16"/>
  <c r="L138" i="16"/>
  <c r="O138" i="16" s="1"/>
  <c r="P154" i="16"/>
  <c r="N151" i="16"/>
  <c r="N149" i="16" s="1"/>
  <c r="L304" i="16"/>
  <c r="O304" i="16" s="1"/>
  <c r="M318" i="16"/>
  <c r="P318" i="16" s="1"/>
  <c r="K338" i="16"/>
  <c r="K379" i="16"/>
  <c r="K440" i="16"/>
  <c r="I434" i="16"/>
  <c r="I418" i="16" s="1"/>
  <c r="K418" i="16" s="1"/>
  <c r="O791" i="16"/>
  <c r="L789" i="16"/>
  <c r="O789" i="16" s="1"/>
  <c r="P58" i="15"/>
  <c r="M47" i="16"/>
  <c r="P47" i="16" s="1"/>
  <c r="M69" i="16"/>
  <c r="P69" i="16" s="1"/>
  <c r="P71" i="16"/>
  <c r="L90" i="16"/>
  <c r="P140" i="16"/>
  <c r="L263" i="16"/>
  <c r="L261" i="16" s="1"/>
  <c r="P269" i="16"/>
  <c r="L470" i="16"/>
  <c r="O470" i="16" s="1"/>
  <c r="M472" i="16"/>
  <c r="M469" i="16" s="1"/>
  <c r="M467" i="16" s="1"/>
  <c r="L469" i="16"/>
  <c r="L467" i="16" s="1"/>
  <c r="L658" i="16"/>
  <c r="O658" i="16" s="1"/>
  <c r="O660" i="16"/>
  <c r="L477" i="9"/>
  <c r="O477" i="9" s="1"/>
  <c r="N121" i="16"/>
  <c r="N119" i="16" s="1"/>
  <c r="M263" i="16"/>
  <c r="M261" i="16" s="1"/>
  <c r="J364" i="16"/>
  <c r="K385" i="16"/>
  <c r="M408" i="16"/>
  <c r="P408" i="16" s="1"/>
  <c r="M404" i="16"/>
  <c r="P404" i="16" s="1"/>
  <c r="L657" i="16"/>
  <c r="O657" i="16" s="1"/>
  <c r="M690" i="16"/>
  <c r="M688" i="16" s="1"/>
  <c r="L688" i="16"/>
  <c r="L687" i="16"/>
  <c r="L685" i="16" s="1"/>
  <c r="I433" i="16"/>
  <c r="I417" i="16" s="1"/>
  <c r="O472" i="16"/>
  <c r="K720" i="16"/>
  <c r="P424" i="16"/>
  <c r="M422" i="16"/>
  <c r="P422" i="16" s="1"/>
  <c r="M94" i="16"/>
  <c r="P94" i="16" s="1"/>
  <c r="K216" i="16"/>
  <c r="N90" i="14"/>
  <c r="N88" i="14" s="1"/>
  <c r="I276" i="14"/>
  <c r="K276" i="14" s="1"/>
  <c r="M330" i="14"/>
  <c r="M328" i="14" s="1"/>
  <c r="L90" i="15"/>
  <c r="L88" i="15" s="1"/>
  <c r="L330" i="15"/>
  <c r="L328" i="15" s="1"/>
  <c r="J721" i="15"/>
  <c r="O56" i="16"/>
  <c r="K80" i="16"/>
  <c r="K99" i="16"/>
  <c r="N125" i="16"/>
  <c r="N263" i="16"/>
  <c r="O282" i="16"/>
  <c r="N351" i="16"/>
  <c r="P351" i="16" s="1"/>
  <c r="J537" i="16"/>
  <c r="J522" i="16" s="1"/>
  <c r="L230" i="15"/>
  <c r="L44" i="16"/>
  <c r="O44" i="16" s="1"/>
  <c r="P44" i="16"/>
  <c r="P58" i="16"/>
  <c r="I77" i="16"/>
  <c r="I65" i="16" s="1"/>
  <c r="K65" i="16" s="1"/>
  <c r="P93" i="16"/>
  <c r="L135" i="16"/>
  <c r="O135" i="16" s="1"/>
  <c r="O186" i="16"/>
  <c r="K224" i="16"/>
  <c r="L249" i="16"/>
  <c r="K271" i="16"/>
  <c r="L279" i="16"/>
  <c r="L283" i="16"/>
  <c r="O283" i="16" s="1"/>
  <c r="J288" i="16"/>
  <c r="J275" i="16" s="1"/>
  <c r="P306" i="16"/>
  <c r="O320" i="16"/>
  <c r="P333" i="16"/>
  <c r="K340" i="16"/>
  <c r="K460" i="16"/>
  <c r="L525" i="16"/>
  <c r="O528" i="16"/>
  <c r="M549" i="16"/>
  <c r="K675" i="16"/>
  <c r="K823" i="16"/>
  <c r="L658" i="15"/>
  <c r="O658" i="15" s="1"/>
  <c r="L657" i="15"/>
  <c r="O657" i="15" s="1"/>
  <c r="M26" i="16"/>
  <c r="M121" i="16"/>
  <c r="P121" i="16" s="1"/>
  <c r="O137" i="16"/>
  <c r="L183" i="16"/>
  <c r="L181" i="16" s="1"/>
  <c r="L217" i="16"/>
  <c r="O217" i="16" s="1"/>
  <c r="I275" i="16"/>
  <c r="O303" i="16"/>
  <c r="I314" i="16"/>
  <c r="K314" i="16" s="1"/>
  <c r="J327" i="16"/>
  <c r="K327" i="16" s="1"/>
  <c r="L405" i="16"/>
  <c r="O405" i="16" s="1"/>
  <c r="O431" i="16"/>
  <c r="J785" i="16"/>
  <c r="N68" i="15"/>
  <c r="N66" i="15" s="1"/>
  <c r="M90" i="15"/>
  <c r="M88" i="15" s="1"/>
  <c r="L279" i="15"/>
  <c r="L277" i="15" s="1"/>
  <c r="K359" i="15"/>
  <c r="N26" i="16"/>
  <c r="N16" i="16" s="1"/>
  <c r="N14" i="16" s="1"/>
  <c r="O264" i="16"/>
  <c r="N279" i="16"/>
  <c r="N277" i="16" s="1"/>
  <c r="N300" i="16"/>
  <c r="M317" i="16"/>
  <c r="P317" i="16" s="1"/>
  <c r="M334" i="16"/>
  <c r="P334" i="16" s="1"/>
  <c r="K381" i="16"/>
  <c r="L36" i="16"/>
  <c r="O36" i="16" s="1"/>
  <c r="O535" i="16"/>
  <c r="L547" i="16"/>
  <c r="O547" i="16" s="1"/>
  <c r="M660" i="16"/>
  <c r="K672" i="16"/>
  <c r="I785" i="16"/>
  <c r="K801" i="16"/>
  <c r="L72" i="15"/>
  <c r="O72" i="15" s="1"/>
  <c r="L283" i="15"/>
  <c r="O283" i="15" s="1"/>
  <c r="O320" i="15"/>
  <c r="N23" i="16"/>
  <c r="N13" i="16" s="1"/>
  <c r="P264" i="16"/>
  <c r="P353" i="16"/>
  <c r="L404" i="16"/>
  <c r="O404" i="16" s="1"/>
  <c r="L555" i="16"/>
  <c r="O555" i="16" s="1"/>
  <c r="J721" i="16"/>
  <c r="L786" i="16"/>
  <c r="O786" i="16" s="1"/>
  <c r="O19" i="16"/>
  <c r="P15" i="16"/>
  <c r="P59" i="16"/>
  <c r="I131" i="16"/>
  <c r="K131" i="16" s="1"/>
  <c r="K143" i="16"/>
  <c r="P170" i="16"/>
  <c r="N168" i="16"/>
  <c r="O168" i="16" s="1"/>
  <c r="N318" i="16"/>
  <c r="N317" i="16"/>
  <c r="N315" i="16" s="1"/>
  <c r="P504" i="16"/>
  <c r="M502" i="16"/>
  <c r="P502" i="16" s="1"/>
  <c r="L632" i="16"/>
  <c r="O632" i="16" s="1"/>
  <c r="O634" i="16"/>
  <c r="L631" i="16"/>
  <c r="O631" i="16" s="1"/>
  <c r="M634" i="16"/>
  <c r="L33" i="16"/>
  <c r="P807" i="16"/>
  <c r="M805" i="16"/>
  <c r="P805" i="16" s="1"/>
  <c r="L59" i="15"/>
  <c r="O59" i="15" s="1"/>
  <c r="M72" i="15"/>
  <c r="P72" i="15" s="1"/>
  <c r="K215" i="15"/>
  <c r="K378" i="15"/>
  <c r="K381" i="15"/>
  <c r="K651" i="15"/>
  <c r="J722" i="15"/>
  <c r="K823" i="15"/>
  <c r="L29" i="16"/>
  <c r="L43" i="16"/>
  <c r="M55" i="16"/>
  <c r="O61" i="16"/>
  <c r="N68" i="16"/>
  <c r="N66" i="16" s="1"/>
  <c r="P120" i="16"/>
  <c r="L122" i="16"/>
  <c r="O122" i="16" s="1"/>
  <c r="O124" i="16"/>
  <c r="M151" i="16"/>
  <c r="P151" i="16" s="1"/>
  <c r="P157" i="16"/>
  <c r="L171" i="16"/>
  <c r="O171" i="16" s="1"/>
  <c r="K193" i="16"/>
  <c r="N739" i="16"/>
  <c r="N737" i="16" s="1"/>
  <c r="N740" i="16"/>
  <c r="O44" i="15"/>
  <c r="O22" i="16"/>
  <c r="N55" i="16"/>
  <c r="O58" i="16"/>
  <c r="L167" i="16"/>
  <c r="N183" i="16"/>
  <c r="K309" i="16"/>
  <c r="I297" i="16"/>
  <c r="K297" i="16" s="1"/>
  <c r="K651" i="14"/>
  <c r="P137" i="15"/>
  <c r="M167" i="15"/>
  <c r="M165" i="15" s="1"/>
  <c r="M171" i="15"/>
  <c r="P171" i="15" s="1"/>
  <c r="L391" i="15"/>
  <c r="O391" i="15" s="1"/>
  <c r="O641" i="15"/>
  <c r="L12" i="16"/>
  <c r="P22" i="16"/>
  <c r="M34" i="16"/>
  <c r="P34" i="16" s="1"/>
  <c r="N43" i="16"/>
  <c r="O46" i="16"/>
  <c r="O89" i="16"/>
  <c r="M134" i="16"/>
  <c r="P137" i="16"/>
  <c r="J143" i="16"/>
  <c r="J131" i="16" s="1"/>
  <c r="P150" i="16"/>
  <c r="L184" i="16"/>
  <c r="K215" i="16"/>
  <c r="P262" i="16"/>
  <c r="P394" i="16"/>
  <c r="M391" i="16"/>
  <c r="M392" i="16"/>
  <c r="P392" i="16" s="1"/>
  <c r="L395" i="16"/>
  <c r="O395" i="16" s="1"/>
  <c r="O397" i="16"/>
  <c r="M12" i="16"/>
  <c r="M19" i="16"/>
  <c r="P29" i="16"/>
  <c r="P46" i="16"/>
  <c r="O91" i="16"/>
  <c r="K98" i="16"/>
  <c r="L121" i="16"/>
  <c r="O121" i="16" s="1"/>
  <c r="L125" i="16"/>
  <c r="O125" i="16" s="1"/>
  <c r="O127" i="16"/>
  <c r="N167" i="16"/>
  <c r="O170" i="16"/>
  <c r="I174" i="16"/>
  <c r="P186" i="16"/>
  <c r="N184" i="16"/>
  <c r="P184" i="16" s="1"/>
  <c r="P266" i="16"/>
  <c r="K822" i="14"/>
  <c r="K825" i="14"/>
  <c r="K828" i="14"/>
  <c r="K801" i="15"/>
  <c r="K822" i="15"/>
  <c r="K828" i="15"/>
  <c r="M23" i="16"/>
  <c r="M21" i="16" s="1"/>
  <c r="L26" i="16"/>
  <c r="M56" i="16"/>
  <c r="P56" i="16" s="1"/>
  <c r="P61" i="16"/>
  <c r="K244" i="16"/>
  <c r="I237" i="16"/>
  <c r="O447" i="16"/>
  <c r="O456" i="16"/>
  <c r="L446" i="16"/>
  <c r="L454" i="16"/>
  <c r="O454" i="16" s="1"/>
  <c r="O154" i="16"/>
  <c r="O157" i="16"/>
  <c r="O266" i="16"/>
  <c r="O269" i="16"/>
  <c r="P282" i="16"/>
  <c r="P301" i="16"/>
  <c r="O390" i="16"/>
  <c r="I522" i="16"/>
  <c r="K522" i="16" s="1"/>
  <c r="K537" i="16"/>
  <c r="O772" i="16"/>
  <c r="L770" i="16"/>
  <c r="O770" i="16" s="1"/>
  <c r="L348" i="16"/>
  <c r="O348" i="16" s="1"/>
  <c r="O350" i="16"/>
  <c r="O503" i="16"/>
  <c r="L502" i="16"/>
  <c r="O502" i="16" s="1"/>
  <c r="O630" i="16"/>
  <c r="N772" i="16"/>
  <c r="N773" i="16"/>
  <c r="O806" i="16"/>
  <c r="L805" i="16"/>
  <c r="O805" i="16" s="1"/>
  <c r="O301" i="16"/>
  <c r="M330" i="16"/>
  <c r="L331" i="16"/>
  <c r="O331" i="16" s="1"/>
  <c r="O333" i="16"/>
  <c r="L351" i="16"/>
  <c r="O353" i="16"/>
  <c r="M421" i="16"/>
  <c r="L422" i="16"/>
  <c r="O422" i="16" s="1"/>
  <c r="O424" i="16"/>
  <c r="N469" i="16"/>
  <c r="I592" i="16"/>
  <c r="K592" i="16" s="1"/>
  <c r="K593" i="16"/>
  <c r="O690" i="16"/>
  <c r="O756" i="16"/>
  <c r="L754" i="16"/>
  <c r="O754" i="16" s="1"/>
  <c r="L334" i="16"/>
  <c r="O334" i="16" s="1"/>
  <c r="O336" i="16"/>
  <c r="O346" i="16"/>
  <c r="N756" i="16"/>
  <c r="N754" i="16" s="1"/>
  <c r="N757" i="16"/>
  <c r="N770" i="16"/>
  <c r="O329" i="16"/>
  <c r="P331" i="16"/>
  <c r="L392" i="16"/>
  <c r="O392" i="16" s="1"/>
  <c r="O394" i="16"/>
  <c r="O420" i="16"/>
  <c r="O449" i="16"/>
  <c r="M449" i="16"/>
  <c r="P468" i="16"/>
  <c r="N687" i="16"/>
  <c r="N685" i="16" s="1"/>
  <c r="N688" i="16"/>
  <c r="K708" i="16"/>
  <c r="O739" i="16"/>
  <c r="L737" i="16"/>
  <c r="O737" i="16" s="1"/>
  <c r="J433" i="16"/>
  <c r="J417" i="16" s="1"/>
  <c r="I628" i="16"/>
  <c r="K628" i="16" s="1"/>
  <c r="M47" i="15"/>
  <c r="P47" i="15" s="1"/>
  <c r="N134" i="15"/>
  <c r="N132" i="15" s="1"/>
  <c r="J288" i="15"/>
  <c r="J275" i="15" s="1"/>
  <c r="K275" i="15" s="1"/>
  <c r="K340" i="15"/>
  <c r="N391" i="15"/>
  <c r="N389" i="15" s="1"/>
  <c r="K560" i="15"/>
  <c r="M90" i="13"/>
  <c r="M88" i="13" s="1"/>
  <c r="P46" i="15"/>
  <c r="N348" i="15"/>
  <c r="L36" i="15"/>
  <c r="L34" i="15" s="1"/>
  <c r="O34" i="15" s="1"/>
  <c r="M408" i="15"/>
  <c r="P408" i="15" s="1"/>
  <c r="L231" i="13"/>
  <c r="O184" i="15"/>
  <c r="L279" i="13"/>
  <c r="L277" i="13" s="1"/>
  <c r="P186" i="15"/>
  <c r="K338" i="15"/>
  <c r="M171" i="14"/>
  <c r="P171" i="14" s="1"/>
  <c r="P173" i="14"/>
  <c r="L405" i="15"/>
  <c r="O405" i="15" s="1"/>
  <c r="O407" i="15"/>
  <c r="L404" i="15"/>
  <c r="O404" i="15" s="1"/>
  <c r="L122" i="15"/>
  <c r="O122" i="15" s="1"/>
  <c r="O124" i="15"/>
  <c r="M125" i="15"/>
  <c r="P125" i="15" s="1"/>
  <c r="P127" i="15"/>
  <c r="I216" i="15"/>
  <c r="K216" i="15" s="1"/>
  <c r="K224" i="15"/>
  <c r="L264" i="15"/>
  <c r="O264" i="15" s="1"/>
  <c r="O266" i="15"/>
  <c r="K325" i="15"/>
  <c r="I314" i="15"/>
  <c r="K314" i="15" s="1"/>
  <c r="M405" i="15"/>
  <c r="P405" i="15" s="1"/>
  <c r="P407" i="15"/>
  <c r="M404" i="15"/>
  <c r="M402" i="15" s="1"/>
  <c r="P402" i="15" s="1"/>
  <c r="K159" i="15"/>
  <c r="I148" i="15"/>
  <c r="K148" i="15" s="1"/>
  <c r="L209" i="15"/>
  <c r="O209" i="15" s="1"/>
  <c r="M264" i="15"/>
  <c r="P264" i="15" s="1"/>
  <c r="P266" i="15"/>
  <c r="M263" i="15"/>
  <c r="M261" i="15" s="1"/>
  <c r="O410" i="14"/>
  <c r="L408" i="14"/>
  <c r="O408" i="14" s="1"/>
  <c r="L304" i="15"/>
  <c r="O304" i="15" s="1"/>
  <c r="O306" i="15"/>
  <c r="J327" i="15"/>
  <c r="K327" i="15" s="1"/>
  <c r="K146" i="15"/>
  <c r="I130" i="15"/>
  <c r="K130" i="15" s="1"/>
  <c r="L263" i="15"/>
  <c r="L261" i="15" s="1"/>
  <c r="P303" i="15"/>
  <c r="M301" i="15"/>
  <c r="M304" i="15"/>
  <c r="P304" i="15" s="1"/>
  <c r="P306" i="15"/>
  <c r="K159" i="13"/>
  <c r="I148" i="13"/>
  <c r="K148" i="13" s="1"/>
  <c r="N91" i="15"/>
  <c r="P91" i="15" s="1"/>
  <c r="N90" i="15"/>
  <c r="N330" i="15"/>
  <c r="N328" i="15" s="1"/>
  <c r="L229" i="14"/>
  <c r="L279" i="14"/>
  <c r="L277" i="14" s="1"/>
  <c r="N317" i="14"/>
  <c r="N315" i="14" s="1"/>
  <c r="N391" i="14"/>
  <c r="N389" i="14" s="1"/>
  <c r="L43" i="15"/>
  <c r="L41" i="15" s="1"/>
  <c r="P353" i="15"/>
  <c r="I364" i="15"/>
  <c r="K537" i="14"/>
  <c r="L55" i="15"/>
  <c r="L53" i="15" s="1"/>
  <c r="I112" i="15"/>
  <c r="K112" i="15" s="1"/>
  <c r="K255" i="15"/>
  <c r="I559" i="15"/>
  <c r="I543" i="15" s="1"/>
  <c r="K543" i="15" s="1"/>
  <c r="K649" i="15"/>
  <c r="J785" i="15"/>
  <c r="M43" i="15"/>
  <c r="M41" i="15" s="1"/>
  <c r="P138" i="15"/>
  <c r="O152" i="15"/>
  <c r="K355" i="15"/>
  <c r="K385" i="15"/>
  <c r="P61" i="14"/>
  <c r="P282" i="15"/>
  <c r="L300" i="15"/>
  <c r="I164" i="15"/>
  <c r="K164" i="15" s="1"/>
  <c r="K174" i="15"/>
  <c r="K145" i="15"/>
  <c r="L183" i="15"/>
  <c r="L181" i="15" s="1"/>
  <c r="L321" i="15"/>
  <c r="O321" i="15" s="1"/>
  <c r="M424" i="15"/>
  <c r="M421" i="15" s="1"/>
  <c r="L121" i="15"/>
  <c r="P124" i="15"/>
  <c r="M135" i="15"/>
  <c r="P135" i="15" s="1"/>
  <c r="P140" i="15"/>
  <c r="K176" i="15"/>
  <c r="N183" i="15"/>
  <c r="N181" i="15" s="1"/>
  <c r="L229" i="15"/>
  <c r="N263" i="15"/>
  <c r="N261" i="15" s="1"/>
  <c r="L267" i="15"/>
  <c r="O267" i="15" s="1"/>
  <c r="N279" i="15"/>
  <c r="N277" i="15" s="1"/>
  <c r="O282" i="15"/>
  <c r="L317" i="15"/>
  <c r="K360" i="15"/>
  <c r="K369" i="15"/>
  <c r="N404" i="15"/>
  <c r="N402" i="15" s="1"/>
  <c r="L408" i="15"/>
  <c r="O408" i="15" s="1"/>
  <c r="O431" i="15"/>
  <c r="I442" i="15"/>
  <c r="K442" i="15" s="1"/>
  <c r="L469" i="15"/>
  <c r="O469" i="15" s="1"/>
  <c r="M472" i="15"/>
  <c r="M469" i="15" s="1"/>
  <c r="P469" i="15" s="1"/>
  <c r="L525" i="15"/>
  <c r="L547" i="15"/>
  <c r="O547" i="15" s="1"/>
  <c r="O549" i="15"/>
  <c r="K568" i="15"/>
  <c r="K673" i="15"/>
  <c r="I785" i="15"/>
  <c r="O546" i="15"/>
  <c r="M151" i="13"/>
  <c r="M149" i="13" s="1"/>
  <c r="M167" i="14"/>
  <c r="M165" i="14" s="1"/>
  <c r="M26" i="15"/>
  <c r="M16" i="15" s="1"/>
  <c r="L47" i="15"/>
  <c r="O47" i="15" s="1"/>
  <c r="N72" i="15"/>
  <c r="L155" i="15"/>
  <c r="O155" i="15" s="1"/>
  <c r="M279" i="15"/>
  <c r="M334" i="15"/>
  <c r="P334" i="15" s="1"/>
  <c r="M549" i="15"/>
  <c r="N300" i="14"/>
  <c r="N298" i="14" s="1"/>
  <c r="L23" i="15"/>
  <c r="L21" i="15" s="1"/>
  <c r="P61" i="15"/>
  <c r="O93" i="15"/>
  <c r="N121" i="15"/>
  <c r="N119" i="15" s="1"/>
  <c r="L125" i="15"/>
  <c r="O125" i="15" s="1"/>
  <c r="O135" i="15"/>
  <c r="L151" i="15"/>
  <c r="O170" i="15"/>
  <c r="O186" i="15"/>
  <c r="L217" i="15"/>
  <c r="O217" i="15" s="1"/>
  <c r="I276" i="15"/>
  <c r="K276" i="15" s="1"/>
  <c r="P285" i="15"/>
  <c r="L301" i="15"/>
  <c r="O303" i="15"/>
  <c r="M317" i="15"/>
  <c r="P317" i="15" s="1"/>
  <c r="K374" i="15"/>
  <c r="K594" i="15"/>
  <c r="K674" i="15"/>
  <c r="N279" i="14"/>
  <c r="P407" i="14"/>
  <c r="O96" i="15"/>
  <c r="M151" i="15"/>
  <c r="M149" i="15" s="1"/>
  <c r="L187" i="15"/>
  <c r="O187" i="15" s="1"/>
  <c r="P269" i="15"/>
  <c r="K372" i="15"/>
  <c r="I433" i="15"/>
  <c r="I417" i="15" s="1"/>
  <c r="O479" i="15"/>
  <c r="L555" i="15"/>
  <c r="O555" i="15" s="1"/>
  <c r="K569" i="15"/>
  <c r="K647" i="15"/>
  <c r="I654" i="15"/>
  <c r="K654" i="15" s="1"/>
  <c r="L55" i="13"/>
  <c r="L53" i="13" s="1"/>
  <c r="M300" i="14"/>
  <c r="M298" i="14" s="1"/>
  <c r="K115" i="15"/>
  <c r="N331" i="15"/>
  <c r="P331" i="15" s="1"/>
  <c r="J537" i="15"/>
  <c r="J522" i="15" s="1"/>
  <c r="L33" i="15"/>
  <c r="O33" i="15" s="1"/>
  <c r="M55" i="15"/>
  <c r="M53" i="15" s="1"/>
  <c r="O58" i="15"/>
  <c r="I190" i="15"/>
  <c r="K190" i="15" s="1"/>
  <c r="M280" i="15"/>
  <c r="P280" i="15" s="1"/>
  <c r="M300" i="15"/>
  <c r="P333" i="15"/>
  <c r="L544" i="15"/>
  <c r="O544" i="15" s="1"/>
  <c r="I628" i="15"/>
  <c r="K628" i="15" s="1"/>
  <c r="M634" i="15"/>
  <c r="M631" i="15" s="1"/>
  <c r="K669" i="15"/>
  <c r="L687" i="15"/>
  <c r="O687" i="15" s="1"/>
  <c r="K821" i="15"/>
  <c r="K824" i="15"/>
  <c r="K827" i="15"/>
  <c r="O32" i="15"/>
  <c r="L29" i="15"/>
  <c r="O42" i="15"/>
  <c r="O71" i="15"/>
  <c r="L68" i="15"/>
  <c r="O182" i="15"/>
  <c r="P19" i="15"/>
  <c r="O25" i="15"/>
  <c r="L15" i="15"/>
  <c r="P32" i="15"/>
  <c r="M29" i="15"/>
  <c r="L69" i="15"/>
  <c r="O69" i="15" s="1"/>
  <c r="P71" i="15"/>
  <c r="M68" i="15"/>
  <c r="M23" i="15"/>
  <c r="I86" i="15"/>
  <c r="K86" i="15" s="1"/>
  <c r="K98" i="15"/>
  <c r="O140" i="15"/>
  <c r="L26" i="15"/>
  <c r="L134" i="15"/>
  <c r="O150" i="15"/>
  <c r="L149" i="15"/>
  <c r="M152" i="15"/>
  <c r="P152" i="15" s="1"/>
  <c r="P154" i="15"/>
  <c r="O173" i="15"/>
  <c r="L167" i="15"/>
  <c r="P182" i="15"/>
  <c r="K462" i="15"/>
  <c r="I443" i="15"/>
  <c r="K443" i="15" s="1"/>
  <c r="O503" i="15"/>
  <c r="L502" i="15"/>
  <c r="O502" i="15" s="1"/>
  <c r="P690" i="15"/>
  <c r="M688" i="15"/>
  <c r="M687" i="15"/>
  <c r="M94" i="13"/>
  <c r="P94" i="13" s="1"/>
  <c r="I130" i="13"/>
  <c r="K130" i="13" s="1"/>
  <c r="M152" i="13"/>
  <c r="P152" i="13" s="1"/>
  <c r="M155" i="13"/>
  <c r="P155" i="13" s="1"/>
  <c r="L228" i="13"/>
  <c r="K98" i="14"/>
  <c r="M122" i="14"/>
  <c r="P122" i="14" s="1"/>
  <c r="I233" i="14"/>
  <c r="K233" i="14" s="1"/>
  <c r="L230" i="14"/>
  <c r="N318" i="14"/>
  <c r="N330" i="14"/>
  <c r="N328" i="14" s="1"/>
  <c r="L334" i="14"/>
  <c r="O334" i="14" s="1"/>
  <c r="J721" i="14"/>
  <c r="L12" i="15"/>
  <c r="P25" i="15"/>
  <c r="M15" i="15"/>
  <c r="N23" i="15"/>
  <c r="N43" i="15"/>
  <c r="N41" i="15" s="1"/>
  <c r="M69" i="15"/>
  <c r="P69" i="15" s="1"/>
  <c r="O89" i="15"/>
  <c r="P120" i="15"/>
  <c r="P133" i="15"/>
  <c r="L138" i="15"/>
  <c r="O138" i="15" s="1"/>
  <c r="O154" i="15"/>
  <c r="N151" i="15"/>
  <c r="K204" i="15"/>
  <c r="L167" i="12"/>
  <c r="L165" i="12" s="1"/>
  <c r="I314" i="13"/>
  <c r="K314" i="13" s="1"/>
  <c r="K821" i="13"/>
  <c r="I364" i="14"/>
  <c r="K379" i="14"/>
  <c r="L404" i="14"/>
  <c r="O404" i="14" s="1"/>
  <c r="M12" i="15"/>
  <c r="L171" i="15"/>
  <c r="O171" i="15" s="1"/>
  <c r="P316" i="15"/>
  <c r="O420" i="15"/>
  <c r="L419" i="15"/>
  <c r="K144" i="15"/>
  <c r="J143" i="15"/>
  <c r="O49" i="13"/>
  <c r="L405" i="14"/>
  <c r="O405" i="14" s="1"/>
  <c r="O346" i="15"/>
  <c r="M168" i="14"/>
  <c r="P168" i="14" s="1"/>
  <c r="K244" i="14"/>
  <c r="I275" i="14"/>
  <c r="K649" i="14"/>
  <c r="N26" i="15"/>
  <c r="N30" i="15"/>
  <c r="N28" i="15" s="1"/>
  <c r="N31" i="15"/>
  <c r="K100" i="15"/>
  <c r="P166" i="15"/>
  <c r="N12" i="15"/>
  <c r="I76" i="15"/>
  <c r="O137" i="15"/>
  <c r="P157" i="15"/>
  <c r="M187" i="15"/>
  <c r="P187" i="15" s="1"/>
  <c r="L198" i="15"/>
  <c r="O198" i="15" s="1"/>
  <c r="L238" i="15"/>
  <c r="L231" i="15"/>
  <c r="K309" i="15"/>
  <c r="I297" i="15"/>
  <c r="K297" i="15" s="1"/>
  <c r="O390" i="15"/>
  <c r="O449" i="15"/>
  <c r="M449" i="15"/>
  <c r="L447" i="15"/>
  <c r="O447" i="15" s="1"/>
  <c r="N414" i="15"/>
  <c r="N687" i="15"/>
  <c r="N685" i="15" s="1"/>
  <c r="N688" i="15"/>
  <c r="O690" i="15"/>
  <c r="N56" i="15"/>
  <c r="O56" i="15" s="1"/>
  <c r="L91" i="15"/>
  <c r="M94" i="15"/>
  <c r="P94" i="15" s="1"/>
  <c r="N168" i="15"/>
  <c r="O168" i="15" s="1"/>
  <c r="P170" i="15"/>
  <c r="M184" i="15"/>
  <c r="P184" i="15" s="1"/>
  <c r="I233" i="15"/>
  <c r="K233" i="15" s="1"/>
  <c r="K244" i="15"/>
  <c r="I237" i="15"/>
  <c r="O630" i="15"/>
  <c r="L629" i="15"/>
  <c r="O629" i="15" s="1"/>
  <c r="O46" i="15"/>
  <c r="L348" i="15"/>
  <c r="O350" i="15"/>
  <c r="L347" i="15"/>
  <c r="L351" i="15"/>
  <c r="O351" i="15" s="1"/>
  <c r="O353" i="15"/>
  <c r="L395" i="15"/>
  <c r="O395" i="15" s="1"/>
  <c r="O397" i="15"/>
  <c r="O446" i="15"/>
  <c r="L444" i="15"/>
  <c r="O444" i="15" s="1"/>
  <c r="N15" i="15"/>
  <c r="M34" i="15"/>
  <c r="P34" i="15" s="1"/>
  <c r="P44" i="15"/>
  <c r="N55" i="15"/>
  <c r="I77" i="15"/>
  <c r="P93" i="15"/>
  <c r="M121" i="15"/>
  <c r="P121" i="15" s="1"/>
  <c r="M134" i="15"/>
  <c r="N167" i="15"/>
  <c r="N165" i="15" s="1"/>
  <c r="M183" i="15"/>
  <c r="L228" i="15"/>
  <c r="L249" i="15"/>
  <c r="O249" i="15" s="1"/>
  <c r="N318" i="15"/>
  <c r="N317" i="15"/>
  <c r="N315" i="15" s="1"/>
  <c r="P350" i="15"/>
  <c r="M348" i="15"/>
  <c r="P394" i="15"/>
  <c r="M391" i="15"/>
  <c r="P391" i="15" s="1"/>
  <c r="P397" i="15"/>
  <c r="M395" i="15"/>
  <c r="P395" i="15" s="1"/>
  <c r="P468" i="15"/>
  <c r="O738" i="15"/>
  <c r="L737" i="15"/>
  <c r="O737" i="15" s="1"/>
  <c r="P756" i="15"/>
  <c r="M754" i="15"/>
  <c r="P754" i="15" s="1"/>
  <c r="N756" i="15"/>
  <c r="N754" i="15" s="1"/>
  <c r="N757" i="15"/>
  <c r="I592" i="15"/>
  <c r="K592" i="15" s="1"/>
  <c r="K593" i="15"/>
  <c r="O755" i="15"/>
  <c r="L754" i="15"/>
  <c r="O754" i="15" s="1"/>
  <c r="P772" i="15"/>
  <c r="M770" i="15"/>
  <c r="P770" i="15" s="1"/>
  <c r="P806" i="15"/>
  <c r="M805" i="15"/>
  <c r="P805" i="15" s="1"/>
  <c r="M351" i="15"/>
  <c r="P351" i="15" s="1"/>
  <c r="I434" i="15"/>
  <c r="L454" i="15"/>
  <c r="O454" i="15" s="1"/>
  <c r="M330" i="15"/>
  <c r="L331" i="15"/>
  <c r="O333" i="15"/>
  <c r="K362" i="15"/>
  <c r="L422" i="15"/>
  <c r="O422" i="15" s="1"/>
  <c r="O424" i="15"/>
  <c r="I522" i="15"/>
  <c r="K522" i="15" s="1"/>
  <c r="K537" i="15"/>
  <c r="L632" i="15"/>
  <c r="O632" i="15" s="1"/>
  <c r="O634" i="15"/>
  <c r="P739" i="15"/>
  <c r="M737" i="15"/>
  <c r="P737" i="15" s="1"/>
  <c r="O771" i="15"/>
  <c r="L770" i="15"/>
  <c r="O770" i="15" s="1"/>
  <c r="O329" i="15"/>
  <c r="L334" i="15"/>
  <c r="O334" i="15" s="1"/>
  <c r="O336" i="15"/>
  <c r="L392" i="15"/>
  <c r="O392" i="15" s="1"/>
  <c r="O394" i="15"/>
  <c r="N523" i="15"/>
  <c r="O686" i="15"/>
  <c r="N773" i="15"/>
  <c r="O791" i="15"/>
  <c r="M791" i="15"/>
  <c r="P320" i="15"/>
  <c r="P323" i="15"/>
  <c r="O472" i="15"/>
  <c r="L533" i="15"/>
  <c r="O533" i="15" s="1"/>
  <c r="N301" i="15"/>
  <c r="J365" i="15"/>
  <c r="M502" i="15"/>
  <c r="P502" i="15" s="1"/>
  <c r="K675" i="15"/>
  <c r="J433" i="15"/>
  <c r="L688" i="15"/>
  <c r="O688" i="15" s="1"/>
  <c r="I190" i="12"/>
  <c r="K190" i="12" s="1"/>
  <c r="L55" i="14"/>
  <c r="L53" i="14" s="1"/>
  <c r="N134" i="14"/>
  <c r="N132" i="14" s="1"/>
  <c r="L300" i="14"/>
  <c r="P348" i="14"/>
  <c r="K99" i="14"/>
  <c r="J785" i="13"/>
  <c r="L36" i="14"/>
  <c r="O36" i="14" s="1"/>
  <c r="O46" i="14"/>
  <c r="L392" i="14"/>
  <c r="O392" i="14" s="1"/>
  <c r="L525" i="13"/>
  <c r="O525" i="13" s="1"/>
  <c r="L43" i="14"/>
  <c r="L41" i="14" s="1"/>
  <c r="I148" i="14"/>
  <c r="K148" i="14" s="1"/>
  <c r="L631" i="14"/>
  <c r="L629" i="14" s="1"/>
  <c r="I522" i="13"/>
  <c r="K522" i="13" s="1"/>
  <c r="O351" i="14"/>
  <c r="K359" i="14"/>
  <c r="I592" i="14"/>
  <c r="K592" i="14" s="1"/>
  <c r="N56" i="14"/>
  <c r="P56" i="14" s="1"/>
  <c r="O58" i="14"/>
  <c r="N55" i="14"/>
  <c r="N53" i="14" s="1"/>
  <c r="O660" i="13"/>
  <c r="L657" i="13"/>
  <c r="O657" i="13" s="1"/>
  <c r="J374" i="14"/>
  <c r="K374" i="14" s="1"/>
  <c r="K381" i="14"/>
  <c r="O140" i="14"/>
  <c r="L138" i="14"/>
  <c r="O138" i="14" s="1"/>
  <c r="N167" i="14"/>
  <c r="N165" i="14" s="1"/>
  <c r="I76" i="14"/>
  <c r="I64" i="14" s="1"/>
  <c r="K64" i="14" s="1"/>
  <c r="K78" i="14"/>
  <c r="I130" i="14"/>
  <c r="K130" i="14" s="1"/>
  <c r="K146" i="14"/>
  <c r="L469" i="14"/>
  <c r="O469" i="14" s="1"/>
  <c r="L470" i="14"/>
  <c r="O470" i="14" s="1"/>
  <c r="O472" i="14"/>
  <c r="M472" i="14"/>
  <c r="K673" i="14"/>
  <c r="K672" i="14"/>
  <c r="I654" i="14"/>
  <c r="K654" i="14" s="1"/>
  <c r="L555" i="13"/>
  <c r="O555" i="13" s="1"/>
  <c r="O557" i="13"/>
  <c r="L263" i="14"/>
  <c r="O266" i="14"/>
  <c r="L264" i="14"/>
  <c r="L658" i="14"/>
  <c r="O658" i="14" s="1"/>
  <c r="O660" i="14"/>
  <c r="L657" i="14"/>
  <c r="O657" i="14" s="1"/>
  <c r="M660" i="14"/>
  <c r="P660" i="14" s="1"/>
  <c r="L44" i="13"/>
  <c r="L43" i="13"/>
  <c r="L41" i="13" s="1"/>
  <c r="L94" i="14"/>
  <c r="O94" i="14" s="1"/>
  <c r="O96" i="14"/>
  <c r="P157" i="14"/>
  <c r="M155" i="14"/>
  <c r="P155" i="14" s="1"/>
  <c r="N69" i="14"/>
  <c r="O69" i="14" s="1"/>
  <c r="O71" i="14"/>
  <c r="L91" i="14"/>
  <c r="L90" i="14"/>
  <c r="L88" i="14" s="1"/>
  <c r="M121" i="14"/>
  <c r="P121" i="14" s="1"/>
  <c r="M125" i="14"/>
  <c r="P125" i="14" s="1"/>
  <c r="M151" i="14"/>
  <c r="M149" i="14" s="1"/>
  <c r="M152" i="14"/>
  <c r="P152" i="14" s="1"/>
  <c r="P394" i="14"/>
  <c r="M392" i="14"/>
  <c r="P392" i="14" s="1"/>
  <c r="J327" i="14"/>
  <c r="K327" i="14" s="1"/>
  <c r="O46" i="13"/>
  <c r="N44" i="14"/>
  <c r="O44" i="14" s="1"/>
  <c r="O59" i="14"/>
  <c r="M72" i="14"/>
  <c r="P72" i="14" s="1"/>
  <c r="N68" i="14"/>
  <c r="N66" i="14" s="1"/>
  <c r="I77" i="14"/>
  <c r="I65" i="14" s="1"/>
  <c r="K65" i="14" s="1"/>
  <c r="O93" i="14"/>
  <c r="N135" i="14"/>
  <c r="N183" i="14"/>
  <c r="N181" i="14" s="1"/>
  <c r="L198" i="14"/>
  <c r="O198" i="14" s="1"/>
  <c r="M263" i="14"/>
  <c r="M261" i="14" s="1"/>
  <c r="L317" i="14"/>
  <c r="O317" i="14" s="1"/>
  <c r="M395" i="14"/>
  <c r="P395" i="14" s="1"/>
  <c r="L429" i="14"/>
  <c r="O429" i="14" s="1"/>
  <c r="L231" i="14"/>
  <c r="L47" i="14"/>
  <c r="O47" i="14" s="1"/>
  <c r="N72" i="14"/>
  <c r="M138" i="14"/>
  <c r="P138" i="14" s="1"/>
  <c r="J143" i="14"/>
  <c r="J131" i="14" s="1"/>
  <c r="O449" i="14"/>
  <c r="M391" i="13"/>
  <c r="P391" i="13" s="1"/>
  <c r="P96" i="14"/>
  <c r="O306" i="14"/>
  <c r="O320" i="14"/>
  <c r="L347" i="14"/>
  <c r="L345" i="14" s="1"/>
  <c r="K385" i="14"/>
  <c r="L477" i="14"/>
  <c r="O477" i="14" s="1"/>
  <c r="K370" i="13"/>
  <c r="K649" i="13"/>
  <c r="M55" i="14"/>
  <c r="M53" i="14" s="1"/>
  <c r="M68" i="14"/>
  <c r="M66" i="14" s="1"/>
  <c r="L238" i="14"/>
  <c r="O238" i="14" s="1"/>
  <c r="O348" i="14"/>
  <c r="P350" i="14"/>
  <c r="K237" i="14"/>
  <c r="K355" i="14"/>
  <c r="J722" i="12"/>
  <c r="M300" i="13"/>
  <c r="P300" i="13" s="1"/>
  <c r="N404" i="13"/>
  <c r="N402" i="13" s="1"/>
  <c r="M59" i="14"/>
  <c r="P59" i="14" s="1"/>
  <c r="L68" i="14"/>
  <c r="K79" i="14"/>
  <c r="P127" i="14"/>
  <c r="M187" i="14"/>
  <c r="P187" i="14" s="1"/>
  <c r="K193" i="14"/>
  <c r="L228" i="14"/>
  <c r="L267" i="14"/>
  <c r="O267" i="14" s="1"/>
  <c r="M283" i="14"/>
  <c r="P283" i="14" s="1"/>
  <c r="P303" i="14"/>
  <c r="M317" i="14"/>
  <c r="L321" i="14"/>
  <c r="O321" i="14" s="1"/>
  <c r="L331" i="14"/>
  <c r="O331" i="14" s="1"/>
  <c r="N347" i="14"/>
  <c r="N345" i="14" s="1"/>
  <c r="K365" i="14"/>
  <c r="N392" i="14"/>
  <c r="M404" i="14"/>
  <c r="P404" i="14" s="1"/>
  <c r="M408" i="14"/>
  <c r="P408" i="14" s="1"/>
  <c r="M424" i="14"/>
  <c r="I433" i="14"/>
  <c r="I417" i="14" s="1"/>
  <c r="K460" i="14"/>
  <c r="L525" i="14"/>
  <c r="K674" i="14"/>
  <c r="K821" i="14"/>
  <c r="K824" i="14"/>
  <c r="K827" i="14"/>
  <c r="I443" i="13"/>
  <c r="K443" i="13" s="1"/>
  <c r="P46" i="14"/>
  <c r="M90" i="14"/>
  <c r="L151" i="14"/>
  <c r="O154" i="14"/>
  <c r="I260" i="14"/>
  <c r="K260" i="14" s="1"/>
  <c r="L301" i="14"/>
  <c r="O301" i="14" s="1"/>
  <c r="O333" i="14"/>
  <c r="L446" i="14"/>
  <c r="O446" i="14" s="1"/>
  <c r="K594" i="14"/>
  <c r="L422" i="14"/>
  <c r="O422" i="14" s="1"/>
  <c r="N43" i="14"/>
  <c r="N23" i="14"/>
  <c r="N21" i="14" s="1"/>
  <c r="M134" i="14"/>
  <c r="P134" i="14" s="1"/>
  <c r="K190" i="14"/>
  <c r="I248" i="14"/>
  <c r="K248" i="14" s="1"/>
  <c r="O303" i="14"/>
  <c r="O353" i="14"/>
  <c r="K824" i="13"/>
  <c r="K827" i="13"/>
  <c r="N91" i="14"/>
  <c r="I143" i="14"/>
  <c r="N151" i="14"/>
  <c r="L183" i="14"/>
  <c r="L181" i="14" s="1"/>
  <c r="I314" i="14"/>
  <c r="K314" i="14" s="1"/>
  <c r="K338" i="14"/>
  <c r="P351" i="14"/>
  <c r="M449" i="14"/>
  <c r="M446" i="14" s="1"/>
  <c r="J628" i="14"/>
  <c r="K628" i="14" s="1"/>
  <c r="J722" i="14"/>
  <c r="L788" i="14"/>
  <c r="O788" i="14" s="1"/>
  <c r="M135" i="14"/>
  <c r="P135" i="14" s="1"/>
  <c r="K720" i="12"/>
  <c r="K372" i="13"/>
  <c r="M404" i="13"/>
  <c r="M402" i="13" s="1"/>
  <c r="P402" i="13" s="1"/>
  <c r="L33" i="14"/>
  <c r="O33" i="14" s="1"/>
  <c r="K362" i="14"/>
  <c r="K442" i="14"/>
  <c r="O528" i="14"/>
  <c r="K647" i="14"/>
  <c r="L688" i="14"/>
  <c r="O688" i="14" s="1"/>
  <c r="K823" i="14"/>
  <c r="K826" i="14"/>
  <c r="P36" i="14"/>
  <c r="M34" i="14"/>
  <c r="P34" i="14" s="1"/>
  <c r="L122" i="14"/>
  <c r="O122" i="14" s="1"/>
  <c r="O124" i="14"/>
  <c r="L121" i="14"/>
  <c r="M183" i="14"/>
  <c r="P186" i="14"/>
  <c r="I208" i="14"/>
  <c r="K208" i="14" s="1"/>
  <c r="K215" i="14"/>
  <c r="O686" i="14"/>
  <c r="P738" i="14"/>
  <c r="M737" i="14"/>
  <c r="P737" i="14" s="1"/>
  <c r="P771" i="14"/>
  <c r="M770" i="14"/>
  <c r="P770" i="14" s="1"/>
  <c r="P788" i="14"/>
  <c r="M786" i="14"/>
  <c r="P786" i="14" s="1"/>
  <c r="P807" i="14"/>
  <c r="M805" i="14"/>
  <c r="P805" i="14" s="1"/>
  <c r="I433" i="12"/>
  <c r="I417" i="12" s="1"/>
  <c r="P19" i="14"/>
  <c r="L29" i="14"/>
  <c r="O35" i="14"/>
  <c r="O89" i="14"/>
  <c r="K87" i="14"/>
  <c r="P166" i="14"/>
  <c r="M184" i="14"/>
  <c r="P184" i="14" s="1"/>
  <c r="P262" i="14"/>
  <c r="M29" i="14"/>
  <c r="P32" i="14"/>
  <c r="K204" i="14"/>
  <c r="I197" i="14"/>
  <c r="K197" i="14" s="1"/>
  <c r="N280" i="13"/>
  <c r="N279" i="13"/>
  <c r="O449" i="13"/>
  <c r="L447" i="13"/>
  <c r="O447" i="13" s="1"/>
  <c r="L446" i="13"/>
  <c r="L444" i="13" s="1"/>
  <c r="O137" i="14"/>
  <c r="L134" i="14"/>
  <c r="O134" i="14" s="1"/>
  <c r="P150" i="14"/>
  <c r="O329" i="14"/>
  <c r="M347" i="14"/>
  <c r="P353" i="14"/>
  <c r="M26" i="14"/>
  <c r="M24" i="14" s="1"/>
  <c r="I130" i="11"/>
  <c r="K130" i="11" s="1"/>
  <c r="P173" i="13"/>
  <c r="M171" i="13"/>
  <c r="P171" i="13" s="1"/>
  <c r="O690" i="13"/>
  <c r="L687" i="13"/>
  <c r="O687" i="13" s="1"/>
  <c r="O42" i="14"/>
  <c r="P54" i="14"/>
  <c r="N125" i="14"/>
  <c r="N121" i="14"/>
  <c r="N119" i="14" s="1"/>
  <c r="N26" i="14"/>
  <c r="O170" i="14"/>
  <c r="L168" i="14"/>
  <c r="O168" i="14" s="1"/>
  <c r="L167" i="14"/>
  <c r="P303" i="12"/>
  <c r="N28" i="14"/>
  <c r="N30" i="14"/>
  <c r="N31" i="14"/>
  <c r="L72" i="14"/>
  <c r="O72" i="14" s="1"/>
  <c r="O74" i="14"/>
  <c r="L26" i="14"/>
  <c r="L24" i="14" s="1"/>
  <c r="M121" i="13"/>
  <c r="P121" i="13" s="1"/>
  <c r="K379" i="13"/>
  <c r="K822" i="13"/>
  <c r="L12" i="14"/>
  <c r="L15" i="14"/>
  <c r="M23" i="14"/>
  <c r="M21" i="14" s="1"/>
  <c r="P25" i="14"/>
  <c r="P58" i="14"/>
  <c r="P93" i="14"/>
  <c r="I112" i="14"/>
  <c r="K112" i="14" s="1"/>
  <c r="P120" i="14"/>
  <c r="O127" i="14"/>
  <c r="P266" i="14"/>
  <c r="M264" i="14"/>
  <c r="L280" i="14"/>
  <c r="O282" i="14"/>
  <c r="L283" i="14"/>
  <c r="O283" i="14" s="1"/>
  <c r="O285" i="14"/>
  <c r="I297" i="14"/>
  <c r="K297" i="14" s="1"/>
  <c r="M331" i="14"/>
  <c r="P331" i="14" s="1"/>
  <c r="P333" i="14"/>
  <c r="O91" i="13"/>
  <c r="M12" i="14"/>
  <c r="M15" i="14"/>
  <c r="L19" i="14"/>
  <c r="M47" i="14"/>
  <c r="P47" i="14" s="1"/>
  <c r="P71" i="14"/>
  <c r="O157" i="14"/>
  <c r="O189" i="14"/>
  <c r="L187" i="14"/>
  <c r="O187" i="14" s="1"/>
  <c r="L209" i="14"/>
  <c r="O209" i="14" s="1"/>
  <c r="I216" i="14"/>
  <c r="K216" i="14" s="1"/>
  <c r="L217" i="14"/>
  <c r="O217" i="14" s="1"/>
  <c r="K225" i="14"/>
  <c r="K370" i="14"/>
  <c r="O397" i="14"/>
  <c r="L391" i="14"/>
  <c r="O391" i="14" s="1"/>
  <c r="O504" i="14"/>
  <c r="L502" i="14"/>
  <c r="O502" i="14" s="1"/>
  <c r="N632" i="14"/>
  <c r="N631" i="14"/>
  <c r="N629" i="14" s="1"/>
  <c r="K647" i="13"/>
  <c r="M44" i="14"/>
  <c r="L23" i="14"/>
  <c r="M91" i="14"/>
  <c r="O173" i="14"/>
  <c r="L171" i="14"/>
  <c r="O171" i="14" s="1"/>
  <c r="K176" i="14"/>
  <c r="I174" i="14"/>
  <c r="P278" i="14"/>
  <c r="P282" i="14"/>
  <c r="N280" i="14"/>
  <c r="P280" i="14" s="1"/>
  <c r="M334" i="14"/>
  <c r="P334" i="14" s="1"/>
  <c r="P336" i="14"/>
  <c r="P390" i="14"/>
  <c r="N19" i="14"/>
  <c r="N12" i="14"/>
  <c r="O133" i="14"/>
  <c r="P269" i="14"/>
  <c r="M267" i="14"/>
  <c r="P267" i="14" s="1"/>
  <c r="N408" i="14"/>
  <c r="N404" i="14"/>
  <c r="N402" i="14" s="1"/>
  <c r="J433" i="14"/>
  <c r="K437" i="14"/>
  <c r="I559" i="14"/>
  <c r="K576" i="14"/>
  <c r="L263" i="13"/>
  <c r="L261" i="13" s="1"/>
  <c r="L347" i="13"/>
  <c r="L345" i="13" s="1"/>
  <c r="K560" i="13"/>
  <c r="L658" i="13"/>
  <c r="O658" i="13" s="1"/>
  <c r="M43" i="14"/>
  <c r="O61" i="14"/>
  <c r="P154" i="14"/>
  <c r="P182" i="14"/>
  <c r="O186" i="14"/>
  <c r="L184" i="14"/>
  <c r="O184" i="14" s="1"/>
  <c r="L249" i="14"/>
  <c r="O249" i="14" s="1"/>
  <c r="O420" i="14"/>
  <c r="M301" i="14"/>
  <c r="P301" i="14" s="1"/>
  <c r="M304" i="14"/>
  <c r="P304" i="14" s="1"/>
  <c r="O316" i="14"/>
  <c r="P320" i="14"/>
  <c r="P323" i="14"/>
  <c r="O350" i="14"/>
  <c r="K378" i="14"/>
  <c r="I434" i="14"/>
  <c r="J537" i="14"/>
  <c r="J522" i="14" s="1"/>
  <c r="O787" i="14"/>
  <c r="I785" i="14"/>
  <c r="K785" i="14" s="1"/>
  <c r="K800" i="14"/>
  <c r="O806" i="14"/>
  <c r="L805" i="14"/>
  <c r="O805" i="14" s="1"/>
  <c r="M523" i="14"/>
  <c r="P523" i="14" s="1"/>
  <c r="P524" i="14"/>
  <c r="L547" i="14"/>
  <c r="O547" i="14" s="1"/>
  <c r="O549" i="14"/>
  <c r="M549" i="14"/>
  <c r="L555" i="14"/>
  <c r="O555" i="14" s="1"/>
  <c r="O557" i="14"/>
  <c r="J275" i="14"/>
  <c r="K369" i="14"/>
  <c r="K465" i="14"/>
  <c r="L546" i="14"/>
  <c r="P630" i="14"/>
  <c r="P755" i="14"/>
  <c r="M754" i="14"/>
  <c r="P754" i="14" s="1"/>
  <c r="P555" i="14"/>
  <c r="M545" i="14"/>
  <c r="P687" i="14"/>
  <c r="M685" i="14"/>
  <c r="P685" i="14" s="1"/>
  <c r="K360" i="14"/>
  <c r="M391" i="14"/>
  <c r="P391" i="14" s="1"/>
  <c r="L421" i="14"/>
  <c r="O421" i="14" s="1"/>
  <c r="O447" i="14"/>
  <c r="O468" i="14"/>
  <c r="P503" i="14"/>
  <c r="M631" i="14"/>
  <c r="P631" i="14" s="1"/>
  <c r="M632" i="14"/>
  <c r="P632" i="14" s="1"/>
  <c r="P634" i="14"/>
  <c r="O634" i="14"/>
  <c r="L632" i="14"/>
  <c r="O632" i="14" s="1"/>
  <c r="L639" i="14"/>
  <c r="O639" i="14" s="1"/>
  <c r="K669" i="14"/>
  <c r="L687" i="14"/>
  <c r="O687" i="14" s="1"/>
  <c r="N347" i="11"/>
  <c r="N345" i="11" s="1"/>
  <c r="M263" i="13"/>
  <c r="M261" i="13" s="1"/>
  <c r="K594" i="11"/>
  <c r="L228" i="12"/>
  <c r="K255" i="13"/>
  <c r="L33" i="13"/>
  <c r="L31" i="13" s="1"/>
  <c r="M283" i="12"/>
  <c r="P283" i="12" s="1"/>
  <c r="L121" i="13"/>
  <c r="O121" i="13" s="1"/>
  <c r="O138" i="13"/>
  <c r="P186" i="13"/>
  <c r="I233" i="13"/>
  <c r="K233" i="13" s="1"/>
  <c r="M408" i="13"/>
  <c r="P408" i="13" s="1"/>
  <c r="P189" i="13"/>
  <c r="L36" i="13"/>
  <c r="O36" i="13" s="1"/>
  <c r="K826" i="13"/>
  <c r="O74" i="13"/>
  <c r="I260" i="13"/>
  <c r="K260" i="13" s="1"/>
  <c r="K271" i="13"/>
  <c r="O285" i="13"/>
  <c r="O348" i="13"/>
  <c r="O479" i="13"/>
  <c r="L477" i="13"/>
  <c r="O477" i="13" s="1"/>
  <c r="L533" i="13"/>
  <c r="O533" i="13" s="1"/>
  <c r="O535" i="13"/>
  <c r="M634" i="13"/>
  <c r="M632" i="13" s="1"/>
  <c r="P632" i="13" s="1"/>
  <c r="L631" i="13"/>
  <c r="M122" i="13"/>
  <c r="P122" i="13" s="1"/>
  <c r="M167" i="13"/>
  <c r="M165" i="13" s="1"/>
  <c r="I197" i="13"/>
  <c r="K197" i="13" s="1"/>
  <c r="I208" i="13"/>
  <c r="K208" i="13" s="1"/>
  <c r="I297" i="13"/>
  <c r="K297" i="13" s="1"/>
  <c r="K309" i="13"/>
  <c r="L331" i="13"/>
  <c r="O331" i="13" s="1"/>
  <c r="L330" i="13"/>
  <c r="L328" i="13" s="1"/>
  <c r="J355" i="13"/>
  <c r="K355" i="13" s="1"/>
  <c r="K362" i="13"/>
  <c r="I785" i="13"/>
  <c r="K801" i="13"/>
  <c r="P58" i="13"/>
  <c r="K98" i="13"/>
  <c r="M125" i="13"/>
  <c r="P125" i="13" s="1"/>
  <c r="P127" i="13"/>
  <c r="J143" i="13"/>
  <c r="J131" i="13" s="1"/>
  <c r="L230" i="13"/>
  <c r="N347" i="13"/>
  <c r="N345" i="13" s="1"/>
  <c r="O407" i="13"/>
  <c r="L405" i="13"/>
  <c r="O405" i="13" s="1"/>
  <c r="M330" i="12"/>
  <c r="M328" i="12" s="1"/>
  <c r="M634" i="12"/>
  <c r="M631" i="12" s="1"/>
  <c r="P631" i="12" s="1"/>
  <c r="L68" i="13"/>
  <c r="O68" i="13" s="1"/>
  <c r="M91" i="13"/>
  <c r="P91" i="13" s="1"/>
  <c r="K338" i="13"/>
  <c r="J327" i="13"/>
  <c r="K327" i="13" s="1"/>
  <c r="M59" i="13"/>
  <c r="P59" i="13" s="1"/>
  <c r="P93" i="13"/>
  <c r="K193" i="13"/>
  <c r="M264" i="13"/>
  <c r="M267" i="13"/>
  <c r="P267" i="13" s="1"/>
  <c r="P306" i="13"/>
  <c r="M304" i="13"/>
  <c r="P304" i="13" s="1"/>
  <c r="J364" i="13"/>
  <c r="N300" i="13"/>
  <c r="N298" i="13" s="1"/>
  <c r="M317" i="13"/>
  <c r="P317" i="13" s="1"/>
  <c r="N330" i="13"/>
  <c r="N328" i="13" s="1"/>
  <c r="K359" i="13"/>
  <c r="M424" i="13"/>
  <c r="M421" i="13" s="1"/>
  <c r="P421" i="13" s="1"/>
  <c r="L639" i="13"/>
  <c r="O639" i="13" s="1"/>
  <c r="M318" i="13"/>
  <c r="P318" i="13" s="1"/>
  <c r="K360" i="13"/>
  <c r="K381" i="13"/>
  <c r="K466" i="13"/>
  <c r="M549" i="13"/>
  <c r="M547" i="13" s="1"/>
  <c r="P547" i="13" s="1"/>
  <c r="J721" i="13"/>
  <c r="K721" i="13" s="1"/>
  <c r="K828" i="13"/>
  <c r="K568" i="13"/>
  <c r="J722" i="13"/>
  <c r="K722" i="13" s="1"/>
  <c r="I131" i="13"/>
  <c r="K216" i="13"/>
  <c r="N183" i="12"/>
  <c r="N181" i="12" s="1"/>
  <c r="K370" i="12"/>
  <c r="M404" i="12"/>
  <c r="P404" i="12" s="1"/>
  <c r="L23" i="13"/>
  <c r="M55" i="13"/>
  <c r="M53" i="13" s="1"/>
  <c r="N68" i="13"/>
  <c r="N66" i="13" s="1"/>
  <c r="K144" i="13"/>
  <c r="L155" i="13"/>
  <c r="O155" i="13" s="1"/>
  <c r="M183" i="13"/>
  <c r="M181" i="13" s="1"/>
  <c r="L229" i="13"/>
  <c r="M23" i="13"/>
  <c r="M21" i="13" s="1"/>
  <c r="M321" i="13"/>
  <c r="P321" i="13" s="1"/>
  <c r="P323" i="13"/>
  <c r="M334" i="13"/>
  <c r="P334" i="13" s="1"/>
  <c r="K374" i="13"/>
  <c r="L391" i="13"/>
  <c r="M405" i="13"/>
  <c r="P405" i="13" s="1"/>
  <c r="K561" i="13"/>
  <c r="K593" i="13"/>
  <c r="O634" i="13"/>
  <c r="M690" i="13"/>
  <c r="N134" i="12"/>
  <c r="N132" i="12" s="1"/>
  <c r="M171" i="12"/>
  <c r="P171" i="12" s="1"/>
  <c r="N404" i="12"/>
  <c r="N402" i="12" s="1"/>
  <c r="M56" i="13"/>
  <c r="P56" i="13" s="1"/>
  <c r="N90" i="13"/>
  <c r="N88" i="13" s="1"/>
  <c r="L134" i="13"/>
  <c r="L132" i="13" s="1"/>
  <c r="O137" i="13"/>
  <c r="M184" i="13"/>
  <c r="P184" i="13" s="1"/>
  <c r="L280" i="13"/>
  <c r="M301" i="13"/>
  <c r="P301" i="13" s="1"/>
  <c r="P303" i="13"/>
  <c r="L317" i="13"/>
  <c r="O351" i="13"/>
  <c r="N391" i="13"/>
  <c r="N389" i="13" s="1"/>
  <c r="P407" i="13"/>
  <c r="L632" i="13"/>
  <c r="O632" i="13" s="1"/>
  <c r="I654" i="13"/>
  <c r="P61" i="12"/>
  <c r="K145" i="13"/>
  <c r="O173" i="13"/>
  <c r="O282" i="13"/>
  <c r="I433" i="13"/>
  <c r="I417" i="13" s="1"/>
  <c r="J537" i="13"/>
  <c r="J522" i="13" s="1"/>
  <c r="K673" i="13"/>
  <c r="L688" i="13"/>
  <c r="O688" i="13" s="1"/>
  <c r="K145" i="12"/>
  <c r="I112" i="13"/>
  <c r="K112" i="13" s="1"/>
  <c r="L209" i="13"/>
  <c r="O209" i="13" s="1"/>
  <c r="L217" i="13"/>
  <c r="O217" i="13" s="1"/>
  <c r="K224" i="13"/>
  <c r="N317" i="13"/>
  <c r="N315" i="13" s="1"/>
  <c r="K385" i="13"/>
  <c r="I434" i="13"/>
  <c r="K434" i="13" s="1"/>
  <c r="K538" i="13"/>
  <c r="K621" i="13"/>
  <c r="K651" i="13"/>
  <c r="K674" i="13"/>
  <c r="K725" i="13"/>
  <c r="K825" i="13"/>
  <c r="K190" i="13"/>
  <c r="L469" i="12"/>
  <c r="L467" i="12" s="1"/>
  <c r="O467" i="12" s="1"/>
  <c r="N43" i="13"/>
  <c r="L69" i="13"/>
  <c r="O69" i="13" s="1"/>
  <c r="O93" i="13"/>
  <c r="K115" i="13"/>
  <c r="L125" i="13"/>
  <c r="O125" i="13" s="1"/>
  <c r="L167" i="13"/>
  <c r="L165" i="13" s="1"/>
  <c r="K340" i="13"/>
  <c r="K378" i="13"/>
  <c r="K723" i="13"/>
  <c r="K823" i="13"/>
  <c r="K100" i="12"/>
  <c r="M155" i="12"/>
  <c r="P155" i="12" s="1"/>
  <c r="N317" i="12"/>
  <c r="N315" i="12" s="1"/>
  <c r="L321" i="12"/>
  <c r="O321" i="12" s="1"/>
  <c r="K362" i="12"/>
  <c r="M391" i="12"/>
  <c r="P391" i="12" s="1"/>
  <c r="L405" i="12"/>
  <c r="O405" i="12" s="1"/>
  <c r="M424" i="12"/>
  <c r="M421" i="12" s="1"/>
  <c r="P421" i="12" s="1"/>
  <c r="K701" i="12"/>
  <c r="N15" i="13"/>
  <c r="I77" i="13"/>
  <c r="L267" i="13"/>
  <c r="O267" i="13" s="1"/>
  <c r="O269" i="13"/>
  <c r="M283" i="13"/>
  <c r="P283" i="13" s="1"/>
  <c r="P285" i="13"/>
  <c r="P25" i="13"/>
  <c r="M15" i="13"/>
  <c r="N168" i="13"/>
  <c r="O168" i="13" s="1"/>
  <c r="P170" i="13"/>
  <c r="N167" i="13"/>
  <c r="O93" i="12"/>
  <c r="M321" i="12"/>
  <c r="P321" i="12" s="1"/>
  <c r="N330" i="12"/>
  <c r="N26" i="13"/>
  <c r="N16" i="13" s="1"/>
  <c r="O61" i="13"/>
  <c r="L26" i="13"/>
  <c r="O154" i="13"/>
  <c r="L151" i="13"/>
  <c r="L152" i="13"/>
  <c r="O152" i="13" s="1"/>
  <c r="L184" i="13"/>
  <c r="O184" i="13" s="1"/>
  <c r="O186" i="13"/>
  <c r="L183" i="13"/>
  <c r="N29" i="13"/>
  <c r="N28" i="13" s="1"/>
  <c r="N31" i="13"/>
  <c r="P133" i="13"/>
  <c r="N43" i="12"/>
  <c r="N41" i="12" s="1"/>
  <c r="N90" i="12"/>
  <c r="N88" i="12" s="1"/>
  <c r="M19" i="13"/>
  <c r="M47" i="13"/>
  <c r="P47" i="13" s="1"/>
  <c r="P49" i="13"/>
  <c r="M26" i="13"/>
  <c r="M24" i="13" s="1"/>
  <c r="M72" i="13"/>
  <c r="P72" i="13" s="1"/>
  <c r="P74" i="13"/>
  <c r="L94" i="13"/>
  <c r="O94" i="13" s="1"/>
  <c r="L90" i="13"/>
  <c r="O96" i="13"/>
  <c r="N151" i="13"/>
  <c r="L238" i="13"/>
  <c r="N264" i="13"/>
  <c r="N263" i="13"/>
  <c r="P266" i="13"/>
  <c r="M279" i="13"/>
  <c r="L300" i="13"/>
  <c r="N187" i="13"/>
  <c r="N183" i="13"/>
  <c r="P46" i="9"/>
  <c r="I76" i="12"/>
  <c r="I64" i="12" s="1"/>
  <c r="K64" i="12" s="1"/>
  <c r="L317" i="12"/>
  <c r="L315" i="12" s="1"/>
  <c r="O315" i="12" s="1"/>
  <c r="P12" i="13"/>
  <c r="M9" i="13"/>
  <c r="P67" i="13"/>
  <c r="M138" i="13"/>
  <c r="P138" i="13" s="1"/>
  <c r="P140" i="13"/>
  <c r="O278" i="13"/>
  <c r="L304" i="13"/>
  <c r="O304" i="13" s="1"/>
  <c r="O306" i="13"/>
  <c r="K379" i="12"/>
  <c r="L526" i="12"/>
  <c r="O526" i="12" s="1"/>
  <c r="L525" i="12"/>
  <c r="O525" i="12" s="1"/>
  <c r="I628" i="12"/>
  <c r="K628" i="12" s="1"/>
  <c r="K651" i="12"/>
  <c r="N12" i="13"/>
  <c r="P32" i="13"/>
  <c r="M29" i="13"/>
  <c r="N134" i="13"/>
  <c r="O140" i="13"/>
  <c r="P150" i="13"/>
  <c r="P182" i="13"/>
  <c r="P262" i="13"/>
  <c r="P331" i="13"/>
  <c r="K803" i="12"/>
  <c r="L15" i="13"/>
  <c r="L29" i="13"/>
  <c r="N44" i="13"/>
  <c r="M44" i="13"/>
  <c r="P46" i="13"/>
  <c r="N55" i="13"/>
  <c r="M69" i="13"/>
  <c r="P69" i="13" s="1"/>
  <c r="P71" i="13"/>
  <c r="K87" i="13"/>
  <c r="N121" i="13"/>
  <c r="N119" i="13" s="1"/>
  <c r="N135" i="13"/>
  <c r="O135" i="13" s="1"/>
  <c r="M135" i="13"/>
  <c r="P137" i="13"/>
  <c r="O170" i="13"/>
  <c r="O189" i="13"/>
  <c r="K244" i="13"/>
  <c r="I237" i="13"/>
  <c r="I276" i="13"/>
  <c r="K276" i="13" s="1"/>
  <c r="P329" i="13"/>
  <c r="O479" i="12"/>
  <c r="L687" i="12"/>
  <c r="L685" i="12" s="1"/>
  <c r="N23" i="13"/>
  <c r="O58" i="13"/>
  <c r="I76" i="13"/>
  <c r="K174" i="13"/>
  <c r="I164" i="13"/>
  <c r="K164" i="13" s="1"/>
  <c r="M280" i="13"/>
  <c r="P282" i="13"/>
  <c r="O410" i="13"/>
  <c r="L408" i="13"/>
  <c r="O408" i="13" s="1"/>
  <c r="K708" i="12"/>
  <c r="M43" i="13"/>
  <c r="L56" i="13"/>
  <c r="O56" i="13" s="1"/>
  <c r="M68" i="13"/>
  <c r="P68" i="13" s="1"/>
  <c r="K99" i="13"/>
  <c r="L122" i="13"/>
  <c r="O122" i="13" s="1"/>
  <c r="M134" i="13"/>
  <c r="P154" i="13"/>
  <c r="K176" i="13"/>
  <c r="J288" i="13"/>
  <c r="I275" i="13"/>
  <c r="M348" i="13"/>
  <c r="P348" i="13" s="1"/>
  <c r="P350" i="13"/>
  <c r="M347" i="13"/>
  <c r="M345" i="13" s="1"/>
  <c r="L404" i="13"/>
  <c r="K100" i="13"/>
  <c r="L198" i="13"/>
  <c r="O198" i="13" s="1"/>
  <c r="L249" i="13"/>
  <c r="O249" i="13" s="1"/>
  <c r="L264" i="13"/>
  <c r="O266" i="13"/>
  <c r="L301" i="13"/>
  <c r="O301" i="13" s="1"/>
  <c r="O303" i="13"/>
  <c r="I442" i="13"/>
  <c r="K442" i="13" s="1"/>
  <c r="K460" i="13"/>
  <c r="N547" i="13"/>
  <c r="O547" i="13" s="1"/>
  <c r="O549" i="13"/>
  <c r="N546" i="13"/>
  <c r="J559" i="13"/>
  <c r="J543" i="13" s="1"/>
  <c r="K576" i="13"/>
  <c r="P316" i="13"/>
  <c r="L318" i="13"/>
  <c r="O318" i="13" s="1"/>
  <c r="L321" i="13"/>
  <c r="O321" i="13" s="1"/>
  <c r="O333" i="13"/>
  <c r="L334" i="13"/>
  <c r="O334" i="13" s="1"/>
  <c r="O336" i="13"/>
  <c r="M351" i="13"/>
  <c r="P351" i="13" s="1"/>
  <c r="P353" i="13"/>
  <c r="K369" i="13"/>
  <c r="N446" i="13"/>
  <c r="N444" i="13" s="1"/>
  <c r="N414" i="13" s="1"/>
  <c r="N447" i="13"/>
  <c r="L470" i="13"/>
  <c r="O472" i="13"/>
  <c r="M472" i="13"/>
  <c r="K669" i="13"/>
  <c r="J654" i="13"/>
  <c r="O755" i="13"/>
  <c r="L754" i="13"/>
  <c r="O754" i="13" s="1"/>
  <c r="P346" i="13"/>
  <c r="M392" i="13"/>
  <c r="P392" i="13" s="1"/>
  <c r="P394" i="13"/>
  <c r="N469" i="13"/>
  <c r="N467" i="13" s="1"/>
  <c r="N470" i="13"/>
  <c r="I364" i="13"/>
  <c r="K365" i="13"/>
  <c r="M395" i="13"/>
  <c r="P395" i="13" s="1"/>
  <c r="P397" i="13"/>
  <c r="L429" i="13"/>
  <c r="O429" i="13" s="1"/>
  <c r="L421" i="13"/>
  <c r="O421" i="13" s="1"/>
  <c r="L469" i="13"/>
  <c r="L467" i="13" s="1"/>
  <c r="P545" i="13"/>
  <c r="N544" i="13"/>
  <c r="O771" i="13"/>
  <c r="L770" i="13"/>
  <c r="O770" i="13" s="1"/>
  <c r="L789" i="13"/>
  <c r="O789" i="13" s="1"/>
  <c r="O791" i="13"/>
  <c r="M791" i="13"/>
  <c r="P390" i="13"/>
  <c r="O806" i="13"/>
  <c r="L805" i="13"/>
  <c r="O805" i="13" s="1"/>
  <c r="M330" i="13"/>
  <c r="P333" i="13"/>
  <c r="P420" i="13"/>
  <c r="L526" i="13"/>
  <c r="O526" i="13" s="1"/>
  <c r="O528" i="13"/>
  <c r="K559" i="13"/>
  <c r="I543" i="13"/>
  <c r="K543" i="13" s="1"/>
  <c r="O686" i="13"/>
  <c r="O738" i="13"/>
  <c r="L737" i="13"/>
  <c r="O737" i="13" s="1"/>
  <c r="O350" i="13"/>
  <c r="O353" i="13"/>
  <c r="O394" i="13"/>
  <c r="O397" i="13"/>
  <c r="O424" i="13"/>
  <c r="M449" i="13"/>
  <c r="I628" i="13"/>
  <c r="K628" i="13" s="1"/>
  <c r="M660" i="13"/>
  <c r="K675" i="13"/>
  <c r="M737" i="13"/>
  <c r="P737" i="13" s="1"/>
  <c r="M754" i="13"/>
  <c r="P754" i="13" s="1"/>
  <c r="M770" i="13"/>
  <c r="P770" i="13" s="1"/>
  <c r="L786" i="13"/>
  <c r="O786" i="13" s="1"/>
  <c r="M805" i="13"/>
  <c r="P805" i="13" s="1"/>
  <c r="N505" i="13"/>
  <c r="M523" i="13"/>
  <c r="P523" i="13" s="1"/>
  <c r="J433" i="13"/>
  <c r="L546" i="13"/>
  <c r="K365" i="12"/>
  <c r="M304" i="11"/>
  <c r="P304" i="11" s="1"/>
  <c r="K204" i="12"/>
  <c r="N347" i="12"/>
  <c r="N345" i="12" s="1"/>
  <c r="M549" i="12"/>
  <c r="M547" i="12" s="1"/>
  <c r="P547" i="12" s="1"/>
  <c r="I87" i="11"/>
  <c r="K87" i="11" s="1"/>
  <c r="M300" i="12"/>
  <c r="M298" i="12" s="1"/>
  <c r="J364" i="12"/>
  <c r="L391" i="12"/>
  <c r="O391" i="12" s="1"/>
  <c r="L547" i="12"/>
  <c r="O547" i="12" s="1"/>
  <c r="K647" i="12"/>
  <c r="N300" i="12"/>
  <c r="N298" i="12" s="1"/>
  <c r="K271" i="12"/>
  <c r="L135" i="12"/>
  <c r="O135" i="12" s="1"/>
  <c r="M347" i="12"/>
  <c r="M345" i="12" s="1"/>
  <c r="M472" i="12"/>
  <c r="M470" i="12" s="1"/>
  <c r="P470" i="12" s="1"/>
  <c r="O528" i="12"/>
  <c r="I785" i="12"/>
  <c r="P266" i="12"/>
  <c r="O331" i="12"/>
  <c r="K827" i="12"/>
  <c r="K559" i="12"/>
  <c r="I543" i="12"/>
  <c r="K543" i="12" s="1"/>
  <c r="L231" i="12"/>
  <c r="L318" i="12"/>
  <c r="O318" i="12" s="1"/>
  <c r="M317" i="12"/>
  <c r="M315" i="12" s="1"/>
  <c r="P315" i="12" s="1"/>
  <c r="K359" i="12"/>
  <c r="J721" i="12"/>
  <c r="M26" i="12"/>
  <c r="M16" i="12" s="1"/>
  <c r="M14" i="12" s="1"/>
  <c r="O71" i="12"/>
  <c r="L122" i="12"/>
  <c r="O122" i="12" s="1"/>
  <c r="L155" i="12"/>
  <c r="O155" i="12" s="1"/>
  <c r="M151" i="12"/>
  <c r="M149" i="12" s="1"/>
  <c r="L183" i="12"/>
  <c r="L181" i="12" s="1"/>
  <c r="M267" i="12"/>
  <c r="P267" i="12" s="1"/>
  <c r="O282" i="12"/>
  <c r="L304" i="12"/>
  <c r="O304" i="12" s="1"/>
  <c r="M318" i="12"/>
  <c r="P318" i="12" s="1"/>
  <c r="L347" i="12"/>
  <c r="N391" i="12"/>
  <c r="N389" i="12" s="1"/>
  <c r="P407" i="12"/>
  <c r="J433" i="12"/>
  <c r="K576" i="12"/>
  <c r="K621" i="12"/>
  <c r="K801" i="12"/>
  <c r="P49" i="11"/>
  <c r="L687" i="11"/>
  <c r="O687" i="11" s="1"/>
  <c r="K99" i="12"/>
  <c r="P124" i="12"/>
  <c r="P127" i="12"/>
  <c r="N167" i="12"/>
  <c r="N165" i="12" s="1"/>
  <c r="I208" i="12"/>
  <c r="K208" i="12" s="1"/>
  <c r="L229" i="12"/>
  <c r="O320" i="12"/>
  <c r="K338" i="12"/>
  <c r="K355" i="12"/>
  <c r="K369" i="12"/>
  <c r="K372" i="12"/>
  <c r="L408" i="12"/>
  <c r="O408" i="12" s="1"/>
  <c r="K568" i="12"/>
  <c r="K824" i="12"/>
  <c r="K462" i="11"/>
  <c r="P56" i="12"/>
  <c r="I130" i="12"/>
  <c r="K130" i="12" s="1"/>
  <c r="L134" i="12"/>
  <c r="O134" i="12" s="1"/>
  <c r="J143" i="12"/>
  <c r="J131" i="12" s="1"/>
  <c r="L217" i="12"/>
  <c r="O217" i="12" s="1"/>
  <c r="P320" i="12"/>
  <c r="I364" i="12"/>
  <c r="L404" i="12"/>
  <c r="O404" i="12" s="1"/>
  <c r="K340" i="12"/>
  <c r="K378" i="12"/>
  <c r="K649" i="12"/>
  <c r="K828" i="12"/>
  <c r="O788" i="12"/>
  <c r="L786" i="12"/>
  <c r="O786" i="12" s="1"/>
  <c r="M72" i="12"/>
  <c r="P72" i="12" s="1"/>
  <c r="K78" i="12"/>
  <c r="I112" i="12"/>
  <c r="K112" i="12" s="1"/>
  <c r="L121" i="12"/>
  <c r="L119" i="12" s="1"/>
  <c r="O119" i="12" s="1"/>
  <c r="L125" i="12"/>
  <c r="O125" i="12" s="1"/>
  <c r="N135" i="12"/>
  <c r="P154" i="12"/>
  <c r="N171" i="12"/>
  <c r="L209" i="12"/>
  <c r="O209" i="12" s="1"/>
  <c r="K255" i="12"/>
  <c r="N279" i="12"/>
  <c r="N277" i="12" s="1"/>
  <c r="P280" i="12"/>
  <c r="I297" i="12"/>
  <c r="K297" i="12" s="1"/>
  <c r="M304" i="12"/>
  <c r="P304" i="12" s="1"/>
  <c r="K374" i="12"/>
  <c r="O431" i="12"/>
  <c r="K437" i="12"/>
  <c r="I442" i="12"/>
  <c r="K442" i="12" s="1"/>
  <c r="O641" i="12"/>
  <c r="L657" i="12"/>
  <c r="K672" i="12"/>
  <c r="M791" i="12"/>
  <c r="P152" i="12"/>
  <c r="L330" i="12"/>
  <c r="I112" i="11"/>
  <c r="K112" i="11" s="1"/>
  <c r="P303" i="11"/>
  <c r="L33" i="12"/>
  <c r="L31" i="12" s="1"/>
  <c r="P46" i="12"/>
  <c r="I77" i="12"/>
  <c r="K77" i="12" s="1"/>
  <c r="P93" i="12"/>
  <c r="M121" i="12"/>
  <c r="P121" i="12" s="1"/>
  <c r="M138" i="12"/>
  <c r="P138" i="12" s="1"/>
  <c r="M183" i="12"/>
  <c r="M181" i="12" s="1"/>
  <c r="P186" i="12"/>
  <c r="L249" i="12"/>
  <c r="O249" i="12" s="1"/>
  <c r="L280" i="12"/>
  <c r="O280" i="12" s="1"/>
  <c r="O303" i="12"/>
  <c r="I314" i="12"/>
  <c r="K314" i="12" s="1"/>
  <c r="K360" i="12"/>
  <c r="L546" i="12"/>
  <c r="O546" i="12" s="1"/>
  <c r="O660" i="12"/>
  <c r="K669" i="12"/>
  <c r="K673" i="12"/>
  <c r="L688" i="12"/>
  <c r="O688" i="12" s="1"/>
  <c r="K822" i="12"/>
  <c r="L36" i="12"/>
  <c r="O36" i="12" s="1"/>
  <c r="L789" i="12"/>
  <c r="O789" i="12" s="1"/>
  <c r="O791" i="12"/>
  <c r="J785" i="12"/>
  <c r="K823" i="12"/>
  <c r="N23" i="12"/>
  <c r="N21" i="12" s="1"/>
  <c r="O56" i="12"/>
  <c r="O301" i="12"/>
  <c r="L217" i="11"/>
  <c r="O217" i="11" s="1"/>
  <c r="N44" i="12"/>
  <c r="O44" i="12" s="1"/>
  <c r="O46" i="12"/>
  <c r="M55" i="12"/>
  <c r="M53" i="12" s="1"/>
  <c r="O58" i="12"/>
  <c r="L68" i="12"/>
  <c r="L66" i="12" s="1"/>
  <c r="N91" i="12"/>
  <c r="O91" i="12" s="1"/>
  <c r="K144" i="12"/>
  <c r="O154" i="12"/>
  <c r="N184" i="12"/>
  <c r="P184" i="12" s="1"/>
  <c r="M187" i="12"/>
  <c r="P187" i="12" s="1"/>
  <c r="M263" i="12"/>
  <c r="M261" i="12" s="1"/>
  <c r="M301" i="12"/>
  <c r="P301" i="12" s="1"/>
  <c r="J327" i="12"/>
  <c r="K327" i="12" s="1"/>
  <c r="O348" i="12"/>
  <c r="O351" i="12"/>
  <c r="K385" i="12"/>
  <c r="P410" i="12"/>
  <c r="K372" i="9"/>
  <c r="P93" i="10"/>
  <c r="M347" i="10"/>
  <c r="M345" i="10" s="1"/>
  <c r="L121" i="11"/>
  <c r="L119" i="11" s="1"/>
  <c r="K649" i="11"/>
  <c r="K823" i="11"/>
  <c r="M47" i="12"/>
  <c r="P47" i="12" s="1"/>
  <c r="N55" i="12"/>
  <c r="N53" i="12" s="1"/>
  <c r="M59" i="12"/>
  <c r="P59" i="12" s="1"/>
  <c r="M94" i="12"/>
  <c r="P94" i="12" s="1"/>
  <c r="L152" i="12"/>
  <c r="O152" i="12" s="1"/>
  <c r="L238" i="12"/>
  <c r="L230" i="12"/>
  <c r="M264" i="12"/>
  <c r="P264" i="12" s="1"/>
  <c r="I276" i="12"/>
  <c r="K276" i="12" s="1"/>
  <c r="L300" i="12"/>
  <c r="K381" i="12"/>
  <c r="L421" i="12"/>
  <c r="O421" i="12" s="1"/>
  <c r="K560" i="12"/>
  <c r="L631" i="12"/>
  <c r="O631" i="12" s="1"/>
  <c r="M690" i="12"/>
  <c r="M688" i="12" s="1"/>
  <c r="P688" i="12" s="1"/>
  <c r="K821" i="12"/>
  <c r="P15" i="12"/>
  <c r="P71" i="12"/>
  <c r="M69" i="12"/>
  <c r="P69" i="12" s="1"/>
  <c r="M68" i="12"/>
  <c r="L94" i="12"/>
  <c r="O94" i="12" s="1"/>
  <c r="O96" i="12"/>
  <c r="L90" i="12"/>
  <c r="O133" i="12"/>
  <c r="K244" i="12"/>
  <c r="I237" i="12"/>
  <c r="I233" i="12"/>
  <c r="K233" i="12" s="1"/>
  <c r="N470" i="12"/>
  <c r="N33" i="12"/>
  <c r="N469" i="12"/>
  <c r="N467" i="12" s="1"/>
  <c r="N756" i="12"/>
  <c r="N754" i="12" s="1"/>
  <c r="N757" i="12"/>
  <c r="P807" i="12"/>
  <c r="M805" i="12"/>
  <c r="P805" i="12" s="1"/>
  <c r="L151" i="11"/>
  <c r="O151" i="11" s="1"/>
  <c r="L9" i="12"/>
  <c r="O12" i="12"/>
  <c r="O69" i="12"/>
  <c r="N125" i="12"/>
  <c r="N121" i="12"/>
  <c r="N119" i="12" s="1"/>
  <c r="M168" i="12"/>
  <c r="P168" i="12" s="1"/>
  <c r="P170" i="12"/>
  <c r="M167" i="12"/>
  <c r="M165" i="12" s="1"/>
  <c r="N267" i="12"/>
  <c r="N263" i="12"/>
  <c r="N261" i="12" s="1"/>
  <c r="K651" i="11"/>
  <c r="J628" i="11"/>
  <c r="K628" i="11" s="1"/>
  <c r="L47" i="12"/>
  <c r="O47" i="12" s="1"/>
  <c r="O49" i="12"/>
  <c r="L43" i="12"/>
  <c r="L26" i="12"/>
  <c r="P96" i="11"/>
  <c r="M94" i="11"/>
  <c r="P94" i="11" s="1"/>
  <c r="O189" i="11"/>
  <c r="L187" i="11"/>
  <c r="O187" i="11" s="1"/>
  <c r="O15" i="12"/>
  <c r="M23" i="12"/>
  <c r="O61" i="12"/>
  <c r="L55" i="12"/>
  <c r="N72" i="12"/>
  <c r="N68" i="12"/>
  <c r="N66" i="12" s="1"/>
  <c r="I131" i="12"/>
  <c r="K131" i="12" s="1"/>
  <c r="K143" i="12"/>
  <c r="I148" i="12"/>
  <c r="K148" i="12" s="1"/>
  <c r="K159" i="12"/>
  <c r="L264" i="12"/>
  <c r="O264" i="12" s="1"/>
  <c r="O266" i="12"/>
  <c r="L263" i="12"/>
  <c r="O285" i="12"/>
  <c r="L279" i="12"/>
  <c r="L283" i="12"/>
  <c r="O283" i="12" s="1"/>
  <c r="P320" i="10"/>
  <c r="M318" i="10"/>
  <c r="P318" i="10" s="1"/>
  <c r="O157" i="11"/>
  <c r="L155" i="11"/>
  <c r="O155" i="11" s="1"/>
  <c r="M91" i="11"/>
  <c r="P91" i="11" s="1"/>
  <c r="M90" i="11"/>
  <c r="M88" i="11" s="1"/>
  <c r="M29" i="12"/>
  <c r="P35" i="12"/>
  <c r="M34" i="12"/>
  <c r="P34" i="12" s="1"/>
  <c r="N26" i="12"/>
  <c r="P323" i="10"/>
  <c r="M321" i="10"/>
  <c r="P321" i="10" s="1"/>
  <c r="K309" i="11"/>
  <c r="I297" i="11"/>
  <c r="K297" i="11" s="1"/>
  <c r="O323" i="11"/>
  <c r="L321" i="11"/>
  <c r="O321" i="11" s="1"/>
  <c r="L59" i="12"/>
  <c r="O59" i="12" s="1"/>
  <c r="J86" i="12"/>
  <c r="K86" i="12" s="1"/>
  <c r="K98" i="12"/>
  <c r="L43" i="10"/>
  <c r="L41" i="10" s="1"/>
  <c r="L134" i="10"/>
  <c r="L132" i="10" s="1"/>
  <c r="L228" i="10"/>
  <c r="M391" i="11"/>
  <c r="P391" i="11" s="1"/>
  <c r="J721" i="11"/>
  <c r="M12" i="12"/>
  <c r="L19" i="12"/>
  <c r="O32" i="12"/>
  <c r="M44" i="12"/>
  <c r="L23" i="12"/>
  <c r="N47" i="12"/>
  <c r="P54" i="12"/>
  <c r="O74" i="12"/>
  <c r="M91" i="12"/>
  <c r="L138" i="12"/>
  <c r="O138" i="12" s="1"/>
  <c r="O189" i="12"/>
  <c r="L187" i="12"/>
  <c r="O187" i="12" s="1"/>
  <c r="L198" i="12"/>
  <c r="O198" i="12" s="1"/>
  <c r="O269" i="12"/>
  <c r="M279" i="12"/>
  <c r="P282" i="12"/>
  <c r="I76" i="11"/>
  <c r="I64" i="11" s="1"/>
  <c r="K64" i="11" s="1"/>
  <c r="N151" i="11"/>
  <c r="N149" i="11" s="1"/>
  <c r="M187" i="11"/>
  <c r="P187" i="11" s="1"/>
  <c r="O173" i="12"/>
  <c r="L171" i="12"/>
  <c r="O171" i="12" s="1"/>
  <c r="K176" i="12"/>
  <c r="I174" i="12"/>
  <c r="I434" i="12"/>
  <c r="K438" i="12"/>
  <c r="M657" i="12"/>
  <c r="M658" i="12"/>
  <c r="P658" i="12" s="1"/>
  <c r="P660" i="12"/>
  <c r="K821" i="11"/>
  <c r="K824" i="11"/>
  <c r="K827" i="11"/>
  <c r="N19" i="12"/>
  <c r="N12" i="12"/>
  <c r="M43" i="12"/>
  <c r="M90" i="12"/>
  <c r="M135" i="12"/>
  <c r="P135" i="12" s="1"/>
  <c r="L151" i="12"/>
  <c r="O630" i="12"/>
  <c r="P182" i="12"/>
  <c r="O186" i="12"/>
  <c r="L184" i="12"/>
  <c r="O470" i="12"/>
  <c r="K540" i="12"/>
  <c r="J537" i="12"/>
  <c r="J522" i="12" s="1"/>
  <c r="K370" i="11"/>
  <c r="P58" i="12"/>
  <c r="M134" i="12"/>
  <c r="N151" i="12"/>
  <c r="O170" i="12"/>
  <c r="L168" i="12"/>
  <c r="O168" i="12" s="1"/>
  <c r="I216" i="12"/>
  <c r="K216" i="12" s="1"/>
  <c r="N227" i="12"/>
  <c r="O278" i="12"/>
  <c r="M348" i="12"/>
  <c r="P348" i="12" s="1"/>
  <c r="P350" i="12"/>
  <c r="M351" i="12"/>
  <c r="P351" i="12" s="1"/>
  <c r="P353" i="12"/>
  <c r="P504" i="12"/>
  <c r="M502" i="12"/>
  <c r="P502" i="12" s="1"/>
  <c r="O806" i="12"/>
  <c r="L805" i="12"/>
  <c r="O805" i="12" s="1"/>
  <c r="O346" i="12"/>
  <c r="I443" i="12"/>
  <c r="K443" i="12" s="1"/>
  <c r="K462" i="12"/>
  <c r="P468" i="12"/>
  <c r="O503" i="12"/>
  <c r="L502" i="12"/>
  <c r="O502" i="12" s="1"/>
  <c r="I592" i="12"/>
  <c r="K592" i="12" s="1"/>
  <c r="K593" i="12"/>
  <c r="N687" i="12"/>
  <c r="N685" i="12" s="1"/>
  <c r="N688" i="12"/>
  <c r="O739" i="12"/>
  <c r="L737" i="12"/>
  <c r="O737" i="12" s="1"/>
  <c r="O772" i="12"/>
  <c r="L770" i="12"/>
  <c r="O770" i="12" s="1"/>
  <c r="M331" i="12"/>
  <c r="P331" i="12" s="1"/>
  <c r="P333" i="12"/>
  <c r="M334" i="12"/>
  <c r="P334" i="12" s="1"/>
  <c r="P336" i="12"/>
  <c r="O422" i="12"/>
  <c r="L447" i="12"/>
  <c r="O447" i="12" s="1"/>
  <c r="O449" i="12"/>
  <c r="M449" i="12"/>
  <c r="L454" i="12"/>
  <c r="O454" i="12" s="1"/>
  <c r="O456" i="12"/>
  <c r="N739" i="12"/>
  <c r="N737" i="12" s="1"/>
  <c r="N740" i="12"/>
  <c r="N772" i="12"/>
  <c r="N770" i="12" s="1"/>
  <c r="N773" i="12"/>
  <c r="M392" i="12"/>
  <c r="P392" i="12" s="1"/>
  <c r="P394" i="12"/>
  <c r="M395" i="12"/>
  <c r="P395" i="12" s="1"/>
  <c r="P397" i="12"/>
  <c r="O446" i="12"/>
  <c r="L444" i="12"/>
  <c r="O444" i="12" s="1"/>
  <c r="O329" i="12"/>
  <c r="O390" i="12"/>
  <c r="O420" i="12"/>
  <c r="O756" i="12"/>
  <c r="L754" i="12"/>
  <c r="O754" i="12" s="1"/>
  <c r="O472" i="12"/>
  <c r="L533" i="12"/>
  <c r="O533" i="12" s="1"/>
  <c r="K537" i="12"/>
  <c r="I654" i="12"/>
  <c r="K654" i="12" s="1"/>
  <c r="L658" i="12"/>
  <c r="O658" i="12" s="1"/>
  <c r="K674" i="12"/>
  <c r="J288" i="12"/>
  <c r="J275" i="12" s="1"/>
  <c r="K275" i="12" s="1"/>
  <c r="O333" i="12"/>
  <c r="O336" i="12"/>
  <c r="O350" i="12"/>
  <c r="O353" i="12"/>
  <c r="O394" i="12"/>
  <c r="O397" i="12"/>
  <c r="O424" i="12"/>
  <c r="O634" i="12"/>
  <c r="K362" i="11"/>
  <c r="K577" i="11"/>
  <c r="L183" i="11"/>
  <c r="L181" i="11" s="1"/>
  <c r="I233" i="11"/>
  <c r="K233" i="11" s="1"/>
  <c r="L68" i="11"/>
  <c r="L66" i="11" s="1"/>
  <c r="O137" i="11"/>
  <c r="K381" i="11"/>
  <c r="K537" i="11"/>
  <c r="O351" i="11"/>
  <c r="O58" i="11"/>
  <c r="L230" i="11"/>
  <c r="N300" i="11"/>
  <c r="N298" i="11" s="1"/>
  <c r="M43" i="11"/>
  <c r="M41" i="11" s="1"/>
  <c r="P93" i="11"/>
  <c r="N134" i="11"/>
  <c r="N132" i="11" s="1"/>
  <c r="P266" i="11"/>
  <c r="O282" i="11"/>
  <c r="P285" i="11"/>
  <c r="O690" i="11"/>
  <c r="K822" i="11"/>
  <c r="K828" i="11"/>
  <c r="M68" i="11"/>
  <c r="M66" i="11" s="1"/>
  <c r="K115" i="11"/>
  <c r="P140" i="11"/>
  <c r="L209" i="11"/>
  <c r="O209" i="11" s="1"/>
  <c r="K271" i="11"/>
  <c r="M301" i="11"/>
  <c r="M330" i="11"/>
  <c r="M328" i="11" s="1"/>
  <c r="M347" i="11"/>
  <c r="M345" i="11" s="1"/>
  <c r="M404" i="11"/>
  <c r="P404" i="11" s="1"/>
  <c r="M449" i="11"/>
  <c r="K561" i="11"/>
  <c r="K593" i="11"/>
  <c r="N138" i="11"/>
  <c r="O138" i="11" s="1"/>
  <c r="L72" i="11"/>
  <c r="O72" i="11" s="1"/>
  <c r="M121" i="11"/>
  <c r="M119" i="11" s="1"/>
  <c r="I208" i="11"/>
  <c r="K208" i="11" s="1"/>
  <c r="N301" i="11"/>
  <c r="O301" i="11" s="1"/>
  <c r="K359" i="11"/>
  <c r="M424" i="11"/>
  <c r="M422" i="11" s="1"/>
  <c r="P422" i="11" s="1"/>
  <c r="O472" i="11"/>
  <c r="M634" i="11"/>
  <c r="P634" i="11" s="1"/>
  <c r="J722" i="11"/>
  <c r="M279" i="10"/>
  <c r="M277" i="10" s="1"/>
  <c r="L55" i="11"/>
  <c r="L53" i="11" s="1"/>
  <c r="M72" i="11"/>
  <c r="P72" i="11" s="1"/>
  <c r="K78" i="11"/>
  <c r="P124" i="11"/>
  <c r="O127" i="11"/>
  <c r="L231" i="11"/>
  <c r="L405" i="11"/>
  <c r="O405" i="11" s="1"/>
  <c r="L422" i="11"/>
  <c r="O422" i="11" s="1"/>
  <c r="O535" i="11"/>
  <c r="K647" i="11"/>
  <c r="K673" i="11"/>
  <c r="M55" i="11"/>
  <c r="M53" i="11" s="1"/>
  <c r="L171" i="11"/>
  <c r="O171" i="11" s="1"/>
  <c r="L279" i="11"/>
  <c r="L277" i="11" s="1"/>
  <c r="I314" i="11"/>
  <c r="K314" i="11" s="1"/>
  <c r="L318" i="11"/>
  <c r="O318" i="11" s="1"/>
  <c r="J355" i="11"/>
  <c r="K355" i="11" s="1"/>
  <c r="K100" i="11"/>
  <c r="N68" i="9"/>
  <c r="N66" i="9" s="1"/>
  <c r="I216" i="10"/>
  <c r="K216" i="10" s="1"/>
  <c r="M404" i="10"/>
  <c r="P404" i="10" s="1"/>
  <c r="K824" i="10"/>
  <c r="O71" i="11"/>
  <c r="N90" i="11"/>
  <c r="N88" i="11" s="1"/>
  <c r="L135" i="11"/>
  <c r="O135" i="11" s="1"/>
  <c r="I148" i="11"/>
  <c r="K148" i="11" s="1"/>
  <c r="M171" i="11"/>
  <c r="P171" i="11" s="1"/>
  <c r="M264" i="11"/>
  <c r="P264" i="11" s="1"/>
  <c r="P269" i="11"/>
  <c r="N317" i="11"/>
  <c r="N315" i="11" s="1"/>
  <c r="O350" i="11"/>
  <c r="L391" i="11"/>
  <c r="O391" i="11" s="1"/>
  <c r="N391" i="11"/>
  <c r="N389" i="11" s="1"/>
  <c r="I434" i="11"/>
  <c r="I418" i="11" s="1"/>
  <c r="K418" i="11" s="1"/>
  <c r="N167" i="10"/>
  <c r="N165" i="10" s="1"/>
  <c r="K647" i="10"/>
  <c r="O46" i="11"/>
  <c r="L59" i="11"/>
  <c r="O93" i="11"/>
  <c r="L122" i="11"/>
  <c r="O122" i="11" s="1"/>
  <c r="P127" i="11"/>
  <c r="M183" i="11"/>
  <c r="M181" i="11" s="1"/>
  <c r="K260" i="11"/>
  <c r="O266" i="11"/>
  <c r="I276" i="11"/>
  <c r="K276" i="11" s="1"/>
  <c r="N280" i="11"/>
  <c r="O280" i="11" s="1"/>
  <c r="P282" i="11"/>
  <c r="O303" i="11"/>
  <c r="L334" i="11"/>
  <c r="O334" i="11" s="1"/>
  <c r="J327" i="11"/>
  <c r="K327" i="11" s="1"/>
  <c r="K379" i="11"/>
  <c r="M405" i="11"/>
  <c r="P405" i="11" s="1"/>
  <c r="P407" i="11"/>
  <c r="L657" i="11"/>
  <c r="O660" i="11"/>
  <c r="K669" i="11"/>
  <c r="K674" i="11"/>
  <c r="L789" i="11"/>
  <c r="O789" i="11" s="1"/>
  <c r="N125" i="11"/>
  <c r="O125" i="11" s="1"/>
  <c r="K828" i="10"/>
  <c r="L23" i="11"/>
  <c r="P46" i="11"/>
  <c r="M59" i="11"/>
  <c r="O61" i="11"/>
  <c r="I77" i="11"/>
  <c r="K77" i="11" s="1"/>
  <c r="N121" i="11"/>
  <c r="N119" i="11" s="1"/>
  <c r="L134" i="11"/>
  <c r="L132" i="11" s="1"/>
  <c r="P137" i="11"/>
  <c r="L152" i="11"/>
  <c r="O152" i="11" s="1"/>
  <c r="L167" i="11"/>
  <c r="L165" i="11" s="1"/>
  <c r="L229" i="11"/>
  <c r="M263" i="11"/>
  <c r="L283" i="11"/>
  <c r="O283" i="11" s="1"/>
  <c r="M300" i="11"/>
  <c r="L317" i="11"/>
  <c r="O317" i="11" s="1"/>
  <c r="P323" i="11"/>
  <c r="P353" i="11"/>
  <c r="M408" i="11"/>
  <c r="P408" i="11" s="1"/>
  <c r="I442" i="11"/>
  <c r="K442" i="11" s="1"/>
  <c r="L36" i="11"/>
  <c r="O36" i="11" s="1"/>
  <c r="L525" i="11"/>
  <c r="O525" i="11" s="1"/>
  <c r="L43" i="11"/>
  <c r="O49" i="11"/>
  <c r="O124" i="11"/>
  <c r="M134" i="11"/>
  <c r="O154" i="11"/>
  <c r="M167" i="11"/>
  <c r="M165" i="11" s="1"/>
  <c r="P170" i="11"/>
  <c r="I174" i="11"/>
  <c r="K174" i="11" s="1"/>
  <c r="N263" i="11"/>
  <c r="N261" i="11" s="1"/>
  <c r="K338" i="11"/>
  <c r="K385" i="11"/>
  <c r="I433" i="11"/>
  <c r="I417" i="11" s="1"/>
  <c r="K466" i="11"/>
  <c r="K338" i="10"/>
  <c r="O44" i="11"/>
  <c r="N26" i="11"/>
  <c r="N16" i="11" s="1"/>
  <c r="P154" i="11"/>
  <c r="O264" i="11"/>
  <c r="M279" i="11"/>
  <c r="L330" i="11"/>
  <c r="L328" i="11" s="1"/>
  <c r="L348" i="11"/>
  <c r="K360" i="11"/>
  <c r="K369" i="11"/>
  <c r="N404" i="11"/>
  <c r="N402" i="11" s="1"/>
  <c r="M351" i="11"/>
  <c r="P351" i="11" s="1"/>
  <c r="M283" i="10"/>
  <c r="P283" i="10" s="1"/>
  <c r="K340" i="10"/>
  <c r="N43" i="11"/>
  <c r="N41" i="11" s="1"/>
  <c r="P44" i="11"/>
  <c r="L198" i="11"/>
  <c r="O198" i="11" s="1"/>
  <c r="N279" i="11"/>
  <c r="K340" i="11"/>
  <c r="K378" i="11"/>
  <c r="K672" i="11"/>
  <c r="L788" i="11"/>
  <c r="O788" i="11" s="1"/>
  <c r="P25" i="11"/>
  <c r="M15" i="11"/>
  <c r="N29" i="11"/>
  <c r="N28" i="11" s="1"/>
  <c r="N31" i="11"/>
  <c r="O54" i="11"/>
  <c r="L94" i="11"/>
  <c r="O94" i="11" s="1"/>
  <c r="L90" i="11"/>
  <c r="O96" i="11"/>
  <c r="L26" i="11"/>
  <c r="O120" i="11"/>
  <c r="O150" i="11"/>
  <c r="L249" i="11"/>
  <c r="O249" i="11" s="1"/>
  <c r="L228" i="11"/>
  <c r="P545" i="11"/>
  <c r="O89" i="11"/>
  <c r="K145" i="10"/>
  <c r="K577" i="10"/>
  <c r="N15" i="11"/>
  <c r="M318" i="11"/>
  <c r="P318" i="11" s="1"/>
  <c r="M317" i="11"/>
  <c r="P317" i="11" s="1"/>
  <c r="P320" i="11"/>
  <c r="L454" i="11"/>
  <c r="O454" i="11" s="1"/>
  <c r="L446" i="11"/>
  <c r="O456" i="11"/>
  <c r="P12" i="11"/>
  <c r="M9" i="11"/>
  <c r="O133" i="11"/>
  <c r="M155" i="11"/>
  <c r="P155" i="11" s="1"/>
  <c r="M26" i="11"/>
  <c r="P157" i="11"/>
  <c r="O755" i="11"/>
  <c r="L754" i="11"/>
  <c r="O754" i="11" s="1"/>
  <c r="P807" i="11"/>
  <c r="M805" i="11"/>
  <c r="P805" i="11" s="1"/>
  <c r="P32" i="11"/>
  <c r="M29" i="11"/>
  <c r="P133" i="11"/>
  <c r="M151" i="11"/>
  <c r="K193" i="11"/>
  <c r="I190" i="11"/>
  <c r="K190" i="11" s="1"/>
  <c r="I364" i="11"/>
  <c r="M151" i="10"/>
  <c r="P151" i="10" s="1"/>
  <c r="M183" i="10"/>
  <c r="M181" i="10" s="1"/>
  <c r="M134" i="10"/>
  <c r="M132" i="10" s="1"/>
  <c r="L229" i="10"/>
  <c r="I248" i="10"/>
  <c r="K248" i="10" s="1"/>
  <c r="L263" i="10"/>
  <c r="L261" i="10" s="1"/>
  <c r="O282" i="10"/>
  <c r="K369" i="10"/>
  <c r="P58" i="11"/>
  <c r="N56" i="11"/>
  <c r="N55" i="11"/>
  <c r="N53" i="11" s="1"/>
  <c r="N69" i="11"/>
  <c r="N68" i="11"/>
  <c r="N66" i="11" s="1"/>
  <c r="K224" i="11"/>
  <c r="I216" i="11"/>
  <c r="K216" i="11" s="1"/>
  <c r="O278" i="11"/>
  <c r="L469" i="11"/>
  <c r="O479" i="11"/>
  <c r="L477" i="11"/>
  <c r="O477" i="11" s="1"/>
  <c r="L526" i="11"/>
  <c r="O526" i="11" s="1"/>
  <c r="O528" i="11"/>
  <c r="L33" i="11"/>
  <c r="J86" i="11"/>
  <c r="K86" i="11" s="1"/>
  <c r="K98" i="11"/>
  <c r="L304" i="11"/>
  <c r="O304" i="11" s="1"/>
  <c r="L300" i="11"/>
  <c r="O306" i="11"/>
  <c r="N547" i="11"/>
  <c r="O549" i="11"/>
  <c r="N546" i="11"/>
  <c r="M90" i="9"/>
  <c r="M88" i="9" s="1"/>
  <c r="P56" i="10"/>
  <c r="L231" i="10"/>
  <c r="L267" i="10"/>
  <c r="O267" i="10" s="1"/>
  <c r="K360" i="10"/>
  <c r="M549" i="10"/>
  <c r="M547" i="10" s="1"/>
  <c r="P547" i="10" s="1"/>
  <c r="L547" i="10"/>
  <c r="O547" i="10" s="1"/>
  <c r="M19" i="11"/>
  <c r="N183" i="11"/>
  <c r="K204" i="11"/>
  <c r="I197" i="11"/>
  <c r="K197" i="11" s="1"/>
  <c r="L267" i="11"/>
  <c r="O267" i="11" s="1"/>
  <c r="L263" i="11"/>
  <c r="L261" i="11" s="1"/>
  <c r="O269" i="11"/>
  <c r="P333" i="11"/>
  <c r="N331" i="11"/>
  <c r="P331" i="11" s="1"/>
  <c r="N330" i="11"/>
  <c r="L9" i="11"/>
  <c r="L15" i="11"/>
  <c r="M23" i="11"/>
  <c r="L29" i="11"/>
  <c r="P135" i="11"/>
  <c r="N168" i="11"/>
  <c r="P168" i="11" s="1"/>
  <c r="O170" i="11"/>
  <c r="P329" i="11"/>
  <c r="P350" i="11"/>
  <c r="N348" i="11"/>
  <c r="O686" i="11"/>
  <c r="O771" i="11"/>
  <c r="L770" i="11"/>
  <c r="O770" i="11" s="1"/>
  <c r="N23" i="11"/>
  <c r="O91" i="11"/>
  <c r="J143" i="11"/>
  <c r="J131" i="11" s="1"/>
  <c r="K144" i="11"/>
  <c r="P152" i="11"/>
  <c r="P186" i="11"/>
  <c r="L238" i="11"/>
  <c r="J288" i="11"/>
  <c r="J275" i="11" s="1"/>
  <c r="I275" i="11"/>
  <c r="P336" i="11"/>
  <c r="N334" i="11"/>
  <c r="P334" i="11" s="1"/>
  <c r="O353" i="11"/>
  <c r="L347" i="11"/>
  <c r="P390" i="11"/>
  <c r="L639" i="11"/>
  <c r="O639" i="11" s="1"/>
  <c r="L631" i="11"/>
  <c r="O641" i="11"/>
  <c r="N788" i="11"/>
  <c r="N786" i="11" s="1"/>
  <c r="N789" i="11"/>
  <c r="P61" i="11"/>
  <c r="N59" i="11"/>
  <c r="O140" i="11"/>
  <c r="K145" i="11"/>
  <c r="I143" i="11"/>
  <c r="N167" i="11"/>
  <c r="N184" i="11"/>
  <c r="O186" i="11"/>
  <c r="K372" i="11"/>
  <c r="J365" i="11"/>
  <c r="P420" i="11"/>
  <c r="O738" i="11"/>
  <c r="L737" i="11"/>
  <c r="O737" i="11" s="1"/>
  <c r="P71" i="11"/>
  <c r="O333" i="11"/>
  <c r="O410" i="11"/>
  <c r="L408" i="11"/>
  <c r="O408" i="11" s="1"/>
  <c r="L421" i="11"/>
  <c r="O431" i="11"/>
  <c r="O449" i="11"/>
  <c r="N446" i="11"/>
  <c r="N447" i="11"/>
  <c r="O447" i="11" s="1"/>
  <c r="P525" i="11"/>
  <c r="M523" i="11"/>
  <c r="P523" i="11" s="1"/>
  <c r="J537" i="11"/>
  <c r="J522" i="11" s="1"/>
  <c r="N544" i="11"/>
  <c r="P738" i="11"/>
  <c r="M737" i="11"/>
  <c r="P737" i="11" s="1"/>
  <c r="P771" i="11"/>
  <c r="M770" i="11"/>
  <c r="P770" i="11" s="1"/>
  <c r="P788" i="11"/>
  <c r="M786" i="11"/>
  <c r="P786" i="11" s="1"/>
  <c r="I785" i="11"/>
  <c r="K785" i="11" s="1"/>
  <c r="K800" i="11"/>
  <c r="O806" i="11"/>
  <c r="L805" i="11"/>
  <c r="O805" i="11" s="1"/>
  <c r="I237" i="11"/>
  <c r="K244" i="11"/>
  <c r="L404" i="11"/>
  <c r="L429" i="11"/>
  <c r="O429" i="11" s="1"/>
  <c r="K440" i="11"/>
  <c r="O524" i="11"/>
  <c r="M546" i="11"/>
  <c r="P546" i="11" s="1"/>
  <c r="M547" i="11"/>
  <c r="P549" i="11"/>
  <c r="K560" i="11"/>
  <c r="N631" i="11"/>
  <c r="N629" i="11" s="1"/>
  <c r="P687" i="11"/>
  <c r="M685" i="11"/>
  <c r="P685" i="11" s="1"/>
  <c r="O787" i="11"/>
  <c r="M392" i="11"/>
  <c r="P392" i="11" s="1"/>
  <c r="P394" i="11"/>
  <c r="M469" i="11"/>
  <c r="M470" i="11"/>
  <c r="P470" i="11" s="1"/>
  <c r="P472" i="11"/>
  <c r="K592" i="11"/>
  <c r="P755" i="11"/>
  <c r="M754" i="11"/>
  <c r="P754" i="11" s="1"/>
  <c r="I248" i="11"/>
  <c r="K248" i="11" s="1"/>
  <c r="M395" i="11"/>
  <c r="P395" i="11" s="1"/>
  <c r="P397" i="11"/>
  <c r="L555" i="11"/>
  <c r="O555" i="11" s="1"/>
  <c r="L546" i="11"/>
  <c r="I559" i="11"/>
  <c r="K576" i="11"/>
  <c r="O634" i="11"/>
  <c r="J374" i="11"/>
  <c r="K374" i="11" s="1"/>
  <c r="O394" i="11"/>
  <c r="O397" i="11"/>
  <c r="I654" i="11"/>
  <c r="K654" i="11" s="1"/>
  <c r="L470" i="11"/>
  <c r="O470" i="11" s="1"/>
  <c r="L547" i="11"/>
  <c r="O547" i="11" s="1"/>
  <c r="J433" i="11"/>
  <c r="L555" i="9"/>
  <c r="O555" i="9" s="1"/>
  <c r="N121" i="10"/>
  <c r="N119" i="10" s="1"/>
  <c r="L125" i="10"/>
  <c r="O125" i="10" s="1"/>
  <c r="L135" i="10"/>
  <c r="M152" i="10"/>
  <c r="P152" i="10" s="1"/>
  <c r="K385" i="10"/>
  <c r="L391" i="10"/>
  <c r="O391" i="10" s="1"/>
  <c r="N404" i="10"/>
  <c r="N402" i="10" s="1"/>
  <c r="P407" i="10"/>
  <c r="O549" i="10"/>
  <c r="K204" i="10"/>
  <c r="N317" i="10"/>
  <c r="N315" i="10" s="1"/>
  <c r="I276" i="10"/>
  <c r="K276" i="10" s="1"/>
  <c r="M300" i="10"/>
  <c r="M298" i="10" s="1"/>
  <c r="M330" i="10"/>
  <c r="M328" i="10" s="1"/>
  <c r="M263" i="10"/>
  <c r="L300" i="10"/>
  <c r="L298" i="10" s="1"/>
  <c r="O301" i="10"/>
  <c r="K355" i="10"/>
  <c r="K370" i="10"/>
  <c r="N391" i="10"/>
  <c r="N389" i="10" s="1"/>
  <c r="N43" i="9"/>
  <c r="N41" i="9" s="1"/>
  <c r="M43" i="10"/>
  <c r="M41" i="10" s="1"/>
  <c r="I208" i="10"/>
  <c r="K208" i="10" s="1"/>
  <c r="I364" i="10"/>
  <c r="K379" i="10"/>
  <c r="K649" i="10"/>
  <c r="K822" i="10"/>
  <c r="M68" i="10"/>
  <c r="M66" i="10" s="1"/>
  <c r="M187" i="10"/>
  <c r="P187" i="10" s="1"/>
  <c r="L209" i="10"/>
  <c r="O209" i="10" s="1"/>
  <c r="O264" i="10"/>
  <c r="K460" i="10"/>
  <c r="M472" i="10"/>
  <c r="M469" i="10" s="1"/>
  <c r="P469" i="10" s="1"/>
  <c r="J721" i="10"/>
  <c r="M152" i="9"/>
  <c r="P152" i="9" s="1"/>
  <c r="M183" i="9"/>
  <c r="M181" i="9" s="1"/>
  <c r="L657" i="9"/>
  <c r="O657" i="9" s="1"/>
  <c r="M155" i="10"/>
  <c r="P155" i="10" s="1"/>
  <c r="M167" i="10"/>
  <c r="M165" i="10" s="1"/>
  <c r="L304" i="10"/>
  <c r="O304" i="10" s="1"/>
  <c r="K560" i="10"/>
  <c r="L687" i="10"/>
  <c r="O687" i="10" s="1"/>
  <c r="N151" i="9"/>
  <c r="N149" i="9" s="1"/>
  <c r="M55" i="9"/>
  <c r="M53" i="9" s="1"/>
  <c r="M122" i="9"/>
  <c r="P122" i="9" s="1"/>
  <c r="M55" i="10"/>
  <c r="M53" i="10" s="1"/>
  <c r="M59" i="10"/>
  <c r="P59" i="10" s="1"/>
  <c r="M94" i="10"/>
  <c r="P94" i="10" s="1"/>
  <c r="K381" i="10"/>
  <c r="O470" i="10"/>
  <c r="K651" i="10"/>
  <c r="K86" i="10"/>
  <c r="M171" i="10"/>
  <c r="P171" i="10" s="1"/>
  <c r="L280" i="10"/>
  <c r="O280" i="10" s="1"/>
  <c r="N321" i="10"/>
  <c r="L405" i="10"/>
  <c r="O405" i="10" s="1"/>
  <c r="L454" i="10"/>
  <c r="O454" i="10" s="1"/>
  <c r="K561" i="10"/>
  <c r="K576" i="10"/>
  <c r="L688" i="10"/>
  <c r="O688" i="10" s="1"/>
  <c r="J722" i="10"/>
  <c r="L183" i="9"/>
  <c r="L181" i="9" s="1"/>
  <c r="I276" i="9"/>
  <c r="K276" i="9" s="1"/>
  <c r="L249" i="10"/>
  <c r="O249" i="10" s="1"/>
  <c r="P280" i="10"/>
  <c r="N279" i="10"/>
  <c r="N277" i="10" s="1"/>
  <c r="K359" i="10"/>
  <c r="J374" i="10"/>
  <c r="K374" i="10" s="1"/>
  <c r="L408" i="10"/>
  <c r="O408" i="10" s="1"/>
  <c r="K628" i="10"/>
  <c r="K674" i="10"/>
  <c r="L639" i="9"/>
  <c r="O639" i="9" s="1"/>
  <c r="M23" i="10"/>
  <c r="M21" i="10" s="1"/>
  <c r="L36" i="10"/>
  <c r="P44" i="10"/>
  <c r="P46" i="10"/>
  <c r="N26" i="10"/>
  <c r="N24" i="10" s="1"/>
  <c r="L68" i="10"/>
  <c r="L66" i="10" s="1"/>
  <c r="M90" i="10"/>
  <c r="M88" i="10" s="1"/>
  <c r="M125" i="10"/>
  <c r="P125" i="10" s="1"/>
  <c r="J143" i="10"/>
  <c r="J131" i="10" s="1"/>
  <c r="L155" i="10"/>
  <c r="O155" i="10" s="1"/>
  <c r="M264" i="10"/>
  <c r="P264" i="10" s="1"/>
  <c r="O333" i="10"/>
  <c r="L33" i="10"/>
  <c r="O33" i="10" s="1"/>
  <c r="L446" i="10"/>
  <c r="O446" i="10" s="1"/>
  <c r="L546" i="10"/>
  <c r="K568" i="10"/>
  <c r="O641" i="10"/>
  <c r="L657" i="10"/>
  <c r="O660" i="10"/>
  <c r="K669" i="10"/>
  <c r="K190" i="10"/>
  <c r="M26" i="10"/>
  <c r="M47" i="10"/>
  <c r="P47" i="10" s="1"/>
  <c r="P49" i="10"/>
  <c r="N55" i="10"/>
  <c r="L72" i="10"/>
  <c r="O72" i="10" s="1"/>
  <c r="M91" i="10"/>
  <c r="P91" i="10" s="1"/>
  <c r="M121" i="10"/>
  <c r="P121" i="10" s="1"/>
  <c r="L151" i="10"/>
  <c r="O173" i="10"/>
  <c r="I233" i="10"/>
  <c r="K233" i="10" s="1"/>
  <c r="P266" i="10"/>
  <c r="P282" i="10"/>
  <c r="P306" i="10"/>
  <c r="N330" i="10"/>
  <c r="N328" i="10" s="1"/>
  <c r="P331" i="10"/>
  <c r="N347" i="10"/>
  <c r="N345" i="10" s="1"/>
  <c r="P353" i="10"/>
  <c r="K372" i="10"/>
  <c r="P410" i="10"/>
  <c r="O431" i="10"/>
  <c r="L469" i="10"/>
  <c r="O528" i="10"/>
  <c r="K827" i="10"/>
  <c r="L122" i="9"/>
  <c r="O122" i="9" s="1"/>
  <c r="P173" i="10"/>
  <c r="O189" i="10"/>
  <c r="O331" i="10"/>
  <c r="O348" i="10"/>
  <c r="L525" i="10"/>
  <c r="M261" i="10"/>
  <c r="L59" i="10"/>
  <c r="O59" i="10" s="1"/>
  <c r="I76" i="10"/>
  <c r="I64" i="10" s="1"/>
  <c r="K64" i="10" s="1"/>
  <c r="K193" i="10"/>
  <c r="L198" i="10"/>
  <c r="O198" i="10" s="1"/>
  <c r="I237" i="10"/>
  <c r="K237" i="10" s="1"/>
  <c r="L230" i="10"/>
  <c r="M267" i="10"/>
  <c r="P267" i="10" s="1"/>
  <c r="L279" i="10"/>
  <c r="K288" i="10"/>
  <c r="I297" i="10"/>
  <c r="K297" i="10" s="1"/>
  <c r="J327" i="10"/>
  <c r="K327" i="10" s="1"/>
  <c r="K362" i="10"/>
  <c r="K378" i="10"/>
  <c r="L404" i="10"/>
  <c r="I433" i="10"/>
  <c r="I417" i="10" s="1"/>
  <c r="O479" i="10"/>
  <c r="O535" i="10"/>
  <c r="K672" i="10"/>
  <c r="K823" i="10"/>
  <c r="O46" i="9"/>
  <c r="O93" i="9"/>
  <c r="L631" i="9"/>
  <c r="L629" i="9" s="1"/>
  <c r="O629" i="9" s="1"/>
  <c r="N43" i="10"/>
  <c r="N41" i="10" s="1"/>
  <c r="M122" i="10"/>
  <c r="P122" i="10" s="1"/>
  <c r="N23" i="10"/>
  <c r="O140" i="10"/>
  <c r="L152" i="10"/>
  <c r="O152" i="10" s="1"/>
  <c r="I443" i="10"/>
  <c r="K443" i="10" s="1"/>
  <c r="K673" i="10"/>
  <c r="K821" i="10"/>
  <c r="P29" i="10"/>
  <c r="P22" i="10"/>
  <c r="M19" i="10"/>
  <c r="M12" i="10"/>
  <c r="I208" i="9"/>
  <c r="K208" i="9" s="1"/>
  <c r="I233" i="9"/>
  <c r="K233" i="9" s="1"/>
  <c r="M279" i="9"/>
  <c r="P279" i="9" s="1"/>
  <c r="K435" i="9"/>
  <c r="N69" i="10"/>
  <c r="O69" i="10" s="1"/>
  <c r="N68" i="10"/>
  <c r="O71" i="10"/>
  <c r="L91" i="10"/>
  <c r="O91" i="10" s="1"/>
  <c r="O93" i="10"/>
  <c r="L90" i="10"/>
  <c r="P186" i="10"/>
  <c r="N184" i="10"/>
  <c r="O184" i="10" s="1"/>
  <c r="N183" i="10"/>
  <c r="L238" i="10"/>
  <c r="O303" i="10"/>
  <c r="N300" i="10"/>
  <c r="N504" i="10"/>
  <c r="N502" i="10" s="1"/>
  <c r="N505" i="10"/>
  <c r="N33" i="10"/>
  <c r="N30" i="10" s="1"/>
  <c r="N9" i="10"/>
  <c r="L36" i="9"/>
  <c r="O36" i="9" s="1"/>
  <c r="L44" i="10"/>
  <c r="O44" i="10" s="1"/>
  <c r="L23" i="10"/>
  <c r="O46" i="10"/>
  <c r="I77" i="10"/>
  <c r="K79" i="10"/>
  <c r="L134" i="9"/>
  <c r="L132" i="9" s="1"/>
  <c r="P35" i="10"/>
  <c r="M34" i="10"/>
  <c r="P34" i="10" s="1"/>
  <c r="O124" i="10"/>
  <c r="L121" i="10"/>
  <c r="L122" i="10"/>
  <c r="O122" i="10" s="1"/>
  <c r="L317" i="10"/>
  <c r="O320" i="10"/>
  <c r="O127" i="9"/>
  <c r="N279" i="9"/>
  <c r="N277" i="9" s="1"/>
  <c r="L47" i="10"/>
  <c r="O47" i="10" s="1"/>
  <c r="O49" i="10"/>
  <c r="L26" i="10"/>
  <c r="N121" i="9"/>
  <c r="N119" i="9" s="1"/>
  <c r="P127" i="9"/>
  <c r="I248" i="9"/>
  <c r="K248" i="9" s="1"/>
  <c r="N391" i="9"/>
  <c r="N389" i="9" s="1"/>
  <c r="L546" i="9"/>
  <c r="O546" i="9" s="1"/>
  <c r="M15" i="10"/>
  <c r="N135" i="10"/>
  <c r="N134" i="10"/>
  <c r="O137" i="10"/>
  <c r="N152" i="10"/>
  <c r="N151" i="10"/>
  <c r="N149" i="10" s="1"/>
  <c r="O58" i="10"/>
  <c r="L55" i="10"/>
  <c r="L56" i="10"/>
  <c r="O56" i="10" s="1"/>
  <c r="N94" i="10"/>
  <c r="N90" i="10"/>
  <c r="I131" i="10"/>
  <c r="O336" i="10"/>
  <c r="L330" i="10"/>
  <c r="L328" i="10" s="1"/>
  <c r="L334" i="10"/>
  <c r="O334" i="10" s="1"/>
  <c r="N15" i="10"/>
  <c r="N29" i="10"/>
  <c r="N28" i="10" s="1"/>
  <c r="N47" i="10"/>
  <c r="O54" i="10"/>
  <c r="O96" i="10"/>
  <c r="K99" i="10"/>
  <c r="K130" i="10"/>
  <c r="P170" i="10"/>
  <c r="N168" i="10"/>
  <c r="P168" i="10" s="1"/>
  <c r="L183" i="10"/>
  <c r="O186" i="10"/>
  <c r="L217" i="10"/>
  <c r="O217" i="10" s="1"/>
  <c r="O299" i="10"/>
  <c r="P333" i="10"/>
  <c r="P336" i="10"/>
  <c r="M334" i="10"/>
  <c r="P334" i="10" s="1"/>
  <c r="O350" i="10"/>
  <c r="L347" i="10"/>
  <c r="L351" i="10"/>
  <c r="O351" i="10" s="1"/>
  <c r="O353" i="10"/>
  <c r="P504" i="10"/>
  <c r="M502" i="10"/>
  <c r="P502" i="10" s="1"/>
  <c r="O787" i="10"/>
  <c r="L786" i="10"/>
  <c r="O786" i="10" s="1"/>
  <c r="L12" i="10"/>
  <c r="L19" i="10"/>
  <c r="P120" i="10"/>
  <c r="I148" i="10"/>
  <c r="K148" i="10" s="1"/>
  <c r="L167" i="10"/>
  <c r="O170" i="10"/>
  <c r="I164" i="10"/>
  <c r="K164" i="10" s="1"/>
  <c r="K174" i="10"/>
  <c r="K225" i="10"/>
  <c r="I260" i="10"/>
  <c r="K260" i="10" s="1"/>
  <c r="N263" i="10"/>
  <c r="O285" i="10"/>
  <c r="O323" i="10"/>
  <c r="L321" i="10"/>
  <c r="O321" i="10" s="1"/>
  <c r="P350" i="10"/>
  <c r="M348" i="10"/>
  <c r="P348" i="10" s="1"/>
  <c r="P58" i="10"/>
  <c r="P74" i="10"/>
  <c r="M72" i="10"/>
  <c r="P72" i="10" s="1"/>
  <c r="K98" i="10"/>
  <c r="I112" i="10"/>
  <c r="K112" i="10" s="1"/>
  <c r="N138" i="10"/>
  <c r="O138" i="10" s="1"/>
  <c r="P140" i="10"/>
  <c r="M138" i="10"/>
  <c r="K144" i="10"/>
  <c r="K176" i="10"/>
  <c r="O266" i="10"/>
  <c r="K540" i="10"/>
  <c r="J537" i="10"/>
  <c r="J522" i="10" s="1"/>
  <c r="O755" i="10"/>
  <c r="L754" i="10"/>
  <c r="O754" i="10" s="1"/>
  <c r="L422" i="10"/>
  <c r="O422" i="10" s="1"/>
  <c r="O424" i="10"/>
  <c r="L421" i="10"/>
  <c r="O421" i="10" s="1"/>
  <c r="M424" i="10"/>
  <c r="I522" i="10"/>
  <c r="K522" i="10" s="1"/>
  <c r="K537" i="10"/>
  <c r="O686" i="10"/>
  <c r="P71" i="10"/>
  <c r="M69" i="10"/>
  <c r="K87" i="10"/>
  <c r="P137" i="10"/>
  <c r="M135" i="10"/>
  <c r="M301" i="10"/>
  <c r="P301" i="10" s="1"/>
  <c r="P303" i="10"/>
  <c r="I314" i="10"/>
  <c r="K314" i="10" s="1"/>
  <c r="K325" i="10"/>
  <c r="P524" i="10"/>
  <c r="M523" i="10"/>
  <c r="P523" i="10" s="1"/>
  <c r="O278" i="10"/>
  <c r="O420" i="10"/>
  <c r="O503" i="10"/>
  <c r="L502" i="10"/>
  <c r="O502" i="10" s="1"/>
  <c r="N523" i="10"/>
  <c r="P755" i="10"/>
  <c r="M754" i="10"/>
  <c r="P754" i="10" s="1"/>
  <c r="M391" i="10"/>
  <c r="L392" i="10"/>
  <c r="O392" i="10" s="1"/>
  <c r="O394" i="10"/>
  <c r="O390" i="10"/>
  <c r="L395" i="10"/>
  <c r="O395" i="10" s="1"/>
  <c r="O397" i="10"/>
  <c r="N414" i="10"/>
  <c r="I785" i="10"/>
  <c r="K785" i="10" s="1"/>
  <c r="K800" i="10"/>
  <c r="P807" i="10"/>
  <c r="M805" i="10"/>
  <c r="P805" i="10" s="1"/>
  <c r="M392" i="10"/>
  <c r="P392" i="10" s="1"/>
  <c r="O449" i="10"/>
  <c r="M449" i="10"/>
  <c r="P468" i="10"/>
  <c r="K559" i="10"/>
  <c r="L632" i="10"/>
  <c r="O632" i="10" s="1"/>
  <c r="O634" i="10"/>
  <c r="P738" i="10"/>
  <c r="M737" i="10"/>
  <c r="P737" i="10" s="1"/>
  <c r="P771" i="10"/>
  <c r="M770" i="10"/>
  <c r="P770" i="10" s="1"/>
  <c r="L789" i="10"/>
  <c r="O789" i="10" s="1"/>
  <c r="O791" i="10"/>
  <c r="O806" i="10"/>
  <c r="L805" i="10"/>
  <c r="O805" i="10" s="1"/>
  <c r="I275" i="10"/>
  <c r="K275" i="10" s="1"/>
  <c r="M317" i="10"/>
  <c r="M351" i="10"/>
  <c r="P351" i="10" s="1"/>
  <c r="M395" i="10"/>
  <c r="P395" i="10" s="1"/>
  <c r="I434" i="10"/>
  <c r="K543" i="10"/>
  <c r="I592" i="10"/>
  <c r="K592" i="10" s="1"/>
  <c r="K593" i="10"/>
  <c r="O630" i="10"/>
  <c r="M634" i="10"/>
  <c r="P687" i="10"/>
  <c r="M685" i="10"/>
  <c r="P685" i="10" s="1"/>
  <c r="P788" i="10"/>
  <c r="M786" i="10"/>
  <c r="P786" i="10" s="1"/>
  <c r="O472" i="10"/>
  <c r="I654" i="10"/>
  <c r="K654" i="10" s="1"/>
  <c r="J365" i="10"/>
  <c r="J433" i="10"/>
  <c r="N55" i="9"/>
  <c r="N53" i="9" s="1"/>
  <c r="L72" i="9"/>
  <c r="O72" i="9" s="1"/>
  <c r="L155" i="9"/>
  <c r="O155" i="9" s="1"/>
  <c r="N395" i="9"/>
  <c r="O269" i="9"/>
  <c r="I314" i="9"/>
  <c r="K314" i="9" s="1"/>
  <c r="J327" i="9"/>
  <c r="K327" i="9" s="1"/>
  <c r="L405" i="9"/>
  <c r="O405" i="9" s="1"/>
  <c r="L658" i="9"/>
  <c r="O658" i="9" s="1"/>
  <c r="P49" i="9"/>
  <c r="O71" i="9"/>
  <c r="M301" i="9"/>
  <c r="P301" i="9" s="1"/>
  <c r="P71" i="9"/>
  <c r="J722" i="9"/>
  <c r="L91" i="9"/>
  <c r="O91" i="9" s="1"/>
  <c r="L167" i="9"/>
  <c r="L165" i="9" s="1"/>
  <c r="L209" i="9"/>
  <c r="O209" i="9" s="1"/>
  <c r="L230" i="9"/>
  <c r="I260" i="9"/>
  <c r="K260" i="9" s="1"/>
  <c r="M267" i="9"/>
  <c r="P267" i="9" s="1"/>
  <c r="P285" i="9"/>
  <c r="O320" i="9"/>
  <c r="P353" i="9"/>
  <c r="K378" i="9"/>
  <c r="M391" i="9"/>
  <c r="P391" i="9" s="1"/>
  <c r="L469" i="9"/>
  <c r="L525" i="9"/>
  <c r="O525" i="9" s="1"/>
  <c r="J721" i="9"/>
  <c r="P93" i="9"/>
  <c r="L90" i="9"/>
  <c r="L88" i="9" s="1"/>
  <c r="L152" i="9"/>
  <c r="O152" i="9" s="1"/>
  <c r="M151" i="9"/>
  <c r="M149" i="9" s="1"/>
  <c r="P149" i="9" s="1"/>
  <c r="I297" i="9"/>
  <c r="K297" i="9" s="1"/>
  <c r="L334" i="9"/>
  <c r="O334" i="9" s="1"/>
  <c r="K338" i="9"/>
  <c r="K355" i="9"/>
  <c r="K370" i="9"/>
  <c r="P394" i="9"/>
  <c r="K647" i="9"/>
  <c r="K823" i="9"/>
  <c r="N122" i="9"/>
  <c r="L217" i="9"/>
  <c r="O217" i="9" s="1"/>
  <c r="L304" i="9"/>
  <c r="O304" i="9" s="1"/>
  <c r="M155" i="9"/>
  <c r="P155" i="9" s="1"/>
  <c r="N72" i="9"/>
  <c r="M94" i="9"/>
  <c r="P94" i="9" s="1"/>
  <c r="O125" i="9"/>
  <c r="I143" i="9"/>
  <c r="I131" i="9" s="1"/>
  <c r="N152" i="9"/>
  <c r="O168" i="9"/>
  <c r="O266" i="9"/>
  <c r="I275" i="9"/>
  <c r="K275" i="9" s="1"/>
  <c r="K340" i="9"/>
  <c r="O351" i="9"/>
  <c r="M408" i="9"/>
  <c r="P408" i="9" s="1"/>
  <c r="L421" i="9"/>
  <c r="L419" i="9" s="1"/>
  <c r="J537" i="9"/>
  <c r="J522" i="9" s="1"/>
  <c r="K651" i="9"/>
  <c r="K821" i="9"/>
  <c r="K824" i="9"/>
  <c r="K827" i="9"/>
  <c r="P266" i="9"/>
  <c r="K385" i="9"/>
  <c r="L44" i="9"/>
  <c r="O44" i="9" s="1"/>
  <c r="O535" i="9"/>
  <c r="M23" i="9"/>
  <c r="M44" i="9"/>
  <c r="P44" i="9" s="1"/>
  <c r="L121" i="9"/>
  <c r="L171" i="9"/>
  <c r="O171" i="9" s="1"/>
  <c r="L187" i="9"/>
  <c r="O187" i="9" s="1"/>
  <c r="K244" i="9"/>
  <c r="L264" i="9"/>
  <c r="O264" i="9" s="1"/>
  <c r="M280" i="9"/>
  <c r="P280" i="9" s="1"/>
  <c r="L301" i="9"/>
  <c r="O301" i="9" s="1"/>
  <c r="O323" i="9"/>
  <c r="L392" i="9"/>
  <c r="O392" i="9" s="1"/>
  <c r="M404" i="9"/>
  <c r="P404" i="9" s="1"/>
  <c r="O431" i="9"/>
  <c r="L470" i="9"/>
  <c r="O470" i="9" s="1"/>
  <c r="L632" i="9"/>
  <c r="O632" i="9" s="1"/>
  <c r="M634" i="9"/>
  <c r="K649" i="9"/>
  <c r="L788" i="9"/>
  <c r="O788" i="9" s="1"/>
  <c r="K822" i="9"/>
  <c r="K828" i="9"/>
  <c r="L23" i="9"/>
  <c r="L21" i="9" s="1"/>
  <c r="I86" i="9"/>
  <c r="K86" i="9" s="1"/>
  <c r="L533" i="9"/>
  <c r="O533" i="9" s="1"/>
  <c r="K538" i="9"/>
  <c r="O61" i="9"/>
  <c r="M121" i="9"/>
  <c r="L151" i="9"/>
  <c r="L263" i="9"/>
  <c r="M264" i="9"/>
  <c r="P264" i="9" s="1"/>
  <c r="P282" i="9"/>
  <c r="L300" i="9"/>
  <c r="P306" i="9"/>
  <c r="L347" i="9"/>
  <c r="L345" i="9" s="1"/>
  <c r="O634" i="9"/>
  <c r="M125" i="9"/>
  <c r="P125" i="9" s="1"/>
  <c r="M91" i="9"/>
  <c r="P91" i="9" s="1"/>
  <c r="M43" i="9"/>
  <c r="L69" i="9"/>
  <c r="O69" i="9" s="1"/>
  <c r="I77" i="9"/>
  <c r="I65" i="9" s="1"/>
  <c r="K65" i="9" s="1"/>
  <c r="O96" i="9"/>
  <c r="K204" i="9"/>
  <c r="L228" i="9"/>
  <c r="M263" i="9"/>
  <c r="L279" i="9"/>
  <c r="L277" i="9" s="1"/>
  <c r="O277" i="9" s="1"/>
  <c r="L283" i="9"/>
  <c r="O283" i="9" s="1"/>
  <c r="K288" i="9"/>
  <c r="M300" i="9"/>
  <c r="O333" i="9"/>
  <c r="I364" i="9"/>
  <c r="M405" i="9"/>
  <c r="P405" i="9" s="1"/>
  <c r="L422" i="9"/>
  <c r="O422" i="9" s="1"/>
  <c r="M424" i="9"/>
  <c r="I522" i="9"/>
  <c r="K522" i="9" s="1"/>
  <c r="I654" i="9"/>
  <c r="K654" i="9" s="1"/>
  <c r="N317" i="9"/>
  <c r="N315" i="9" s="1"/>
  <c r="K362" i="9"/>
  <c r="L47" i="9"/>
  <c r="O47" i="9" s="1"/>
  <c r="L55" i="9"/>
  <c r="L53" i="9" s="1"/>
  <c r="O56" i="9"/>
  <c r="M69" i="9"/>
  <c r="P69" i="9" s="1"/>
  <c r="N90" i="9"/>
  <c r="K174" i="9"/>
  <c r="I190" i="9"/>
  <c r="K190" i="9" s="1"/>
  <c r="L198" i="9"/>
  <c r="O198" i="9" s="1"/>
  <c r="I237" i="9"/>
  <c r="K237" i="9" s="1"/>
  <c r="L229" i="9"/>
  <c r="N263" i="9"/>
  <c r="N261" i="9" s="1"/>
  <c r="N300" i="9"/>
  <c r="N298" i="9" s="1"/>
  <c r="L317" i="9"/>
  <c r="L330" i="9"/>
  <c r="L328" i="9" s="1"/>
  <c r="P333" i="9"/>
  <c r="O353" i="9"/>
  <c r="K379" i="9"/>
  <c r="L391" i="9"/>
  <c r="L395" i="9"/>
  <c r="O395" i="9" s="1"/>
  <c r="L408" i="9"/>
  <c r="O408" i="9" s="1"/>
  <c r="J433" i="9"/>
  <c r="K433" i="9" s="1"/>
  <c r="I434" i="9"/>
  <c r="I442" i="9"/>
  <c r="K442" i="9" s="1"/>
  <c r="I628" i="9"/>
  <c r="K628" i="9" s="1"/>
  <c r="O791" i="9"/>
  <c r="O35" i="9"/>
  <c r="M72" i="9"/>
  <c r="P72" i="9" s="1"/>
  <c r="P74" i="9"/>
  <c r="M68" i="9"/>
  <c r="M321" i="9"/>
  <c r="P321" i="9" s="1"/>
  <c r="P323" i="9"/>
  <c r="P806" i="9"/>
  <c r="M805" i="9"/>
  <c r="P805" i="9" s="1"/>
  <c r="M56" i="9"/>
  <c r="P56" i="9" s="1"/>
  <c r="P58" i="9"/>
  <c r="P336" i="9"/>
  <c r="M330" i="9"/>
  <c r="M328" i="9" s="1"/>
  <c r="N405" i="9"/>
  <c r="N404" i="9"/>
  <c r="N402" i="9" s="1"/>
  <c r="M737" i="9"/>
  <c r="P737" i="9" s="1"/>
  <c r="P738" i="9"/>
  <c r="N12" i="9"/>
  <c r="N31" i="9"/>
  <c r="O58" i="9"/>
  <c r="N23" i="9"/>
  <c r="N21" i="9" s="1"/>
  <c r="M59" i="9"/>
  <c r="P59" i="9" s="1"/>
  <c r="M26" i="9"/>
  <c r="P61" i="9"/>
  <c r="N134" i="9"/>
  <c r="N132" i="9" s="1"/>
  <c r="P140" i="9"/>
  <c r="M134" i="9"/>
  <c r="M132" i="9" s="1"/>
  <c r="N184" i="9"/>
  <c r="O184" i="9" s="1"/>
  <c r="N183" i="9"/>
  <c r="N330" i="9"/>
  <c r="N328" i="9" s="1"/>
  <c r="N334" i="9"/>
  <c r="N347" i="9"/>
  <c r="N345" i="9" s="1"/>
  <c r="N348" i="9"/>
  <c r="O348" i="9" s="1"/>
  <c r="L15" i="9"/>
  <c r="P166" i="9"/>
  <c r="N321" i="9"/>
  <c r="L29" i="9"/>
  <c r="P54" i="9"/>
  <c r="N26" i="9"/>
  <c r="P138" i="9"/>
  <c r="K159" i="9"/>
  <c r="I148" i="9"/>
  <c r="K148" i="9" s="1"/>
  <c r="M168" i="9"/>
  <c r="P168" i="9" s="1"/>
  <c r="P170" i="9"/>
  <c r="M167" i="9"/>
  <c r="O186" i="9"/>
  <c r="M317" i="9"/>
  <c r="M334" i="9"/>
  <c r="P334" i="9" s="1"/>
  <c r="P403" i="9"/>
  <c r="L447" i="9"/>
  <c r="O447" i="9" s="1"/>
  <c r="O449" i="9"/>
  <c r="L446" i="9"/>
  <c r="O446" i="9" s="1"/>
  <c r="L33" i="9"/>
  <c r="I443" i="9"/>
  <c r="K443" i="9" s="1"/>
  <c r="K462" i="9"/>
  <c r="O630" i="9"/>
  <c r="N167" i="9"/>
  <c r="O170" i="9"/>
  <c r="I216" i="9"/>
  <c r="K216" i="9" s="1"/>
  <c r="K224" i="9"/>
  <c r="P449" i="9"/>
  <c r="M446" i="9"/>
  <c r="M447" i="9"/>
  <c r="P447" i="9" s="1"/>
  <c r="O22" i="9"/>
  <c r="L19" i="9"/>
  <c r="L12" i="9"/>
  <c r="P89" i="9"/>
  <c r="M348" i="9"/>
  <c r="M347" i="9"/>
  <c r="P350" i="9"/>
  <c r="K543" i="9"/>
  <c r="O690" i="9"/>
  <c r="L687" i="9"/>
  <c r="L688" i="9"/>
  <c r="O688" i="9" s="1"/>
  <c r="P787" i="9"/>
  <c r="M786" i="9"/>
  <c r="P786" i="9" s="1"/>
  <c r="L26" i="9"/>
  <c r="M34" i="9"/>
  <c r="P34" i="9" s="1"/>
  <c r="I130" i="9"/>
  <c r="K130" i="9" s="1"/>
  <c r="L135" i="9"/>
  <c r="O135" i="9" s="1"/>
  <c r="O137" i="9"/>
  <c r="J143" i="9"/>
  <c r="M187" i="9"/>
  <c r="P187" i="9" s="1"/>
  <c r="P189" i="9"/>
  <c r="K225" i="9"/>
  <c r="L238" i="9"/>
  <c r="L231" i="9"/>
  <c r="M318" i="9"/>
  <c r="P318" i="9" s="1"/>
  <c r="P320" i="9"/>
  <c r="K365" i="9"/>
  <c r="J374" i="9"/>
  <c r="K374" i="9" s="1"/>
  <c r="K381" i="9"/>
  <c r="P420" i="9"/>
  <c r="M469" i="9"/>
  <c r="M470" i="9"/>
  <c r="P470" i="9" s="1"/>
  <c r="P472" i="9"/>
  <c r="K559" i="9"/>
  <c r="K576" i="9"/>
  <c r="K592" i="9"/>
  <c r="O787" i="9"/>
  <c r="L43" i="9"/>
  <c r="L68" i="9"/>
  <c r="O420" i="9"/>
  <c r="K99" i="9"/>
  <c r="P135" i="9"/>
  <c r="P137" i="9"/>
  <c r="M171" i="9"/>
  <c r="P171" i="9" s="1"/>
  <c r="P173" i="9"/>
  <c r="K176" i="9"/>
  <c r="L280" i="9"/>
  <c r="O280" i="9" s="1"/>
  <c r="O329" i="9"/>
  <c r="L331" i="9"/>
  <c r="O331" i="9" s="1"/>
  <c r="K465" i="9"/>
  <c r="P503" i="9"/>
  <c r="M502" i="9"/>
  <c r="P502" i="9" s="1"/>
  <c r="M12" i="9"/>
  <c r="M19" i="9"/>
  <c r="I76" i="9"/>
  <c r="K80" i="9"/>
  <c r="I112" i="9"/>
  <c r="K112" i="9" s="1"/>
  <c r="P133" i="9"/>
  <c r="L138" i="9"/>
  <c r="O138" i="9" s="1"/>
  <c r="O140" i="9"/>
  <c r="M184" i="9"/>
  <c r="P186" i="9"/>
  <c r="L249" i="9"/>
  <c r="O249" i="9" s="1"/>
  <c r="P331" i="9"/>
  <c r="O350" i="9"/>
  <c r="K360" i="9"/>
  <c r="M395" i="9"/>
  <c r="P395" i="9" s="1"/>
  <c r="P397" i="9"/>
  <c r="O549" i="9"/>
  <c r="M549" i="9"/>
  <c r="L547" i="9"/>
  <c r="O547" i="9" s="1"/>
  <c r="M754" i="9"/>
  <c r="P754" i="9" s="1"/>
  <c r="P755" i="9"/>
  <c r="P390" i="9"/>
  <c r="L404" i="9"/>
  <c r="K593" i="9"/>
  <c r="P630" i="9"/>
  <c r="N754" i="9"/>
  <c r="I785" i="9"/>
  <c r="K785" i="9" s="1"/>
  <c r="K800" i="9"/>
  <c r="P351" i="9"/>
  <c r="K369" i="9"/>
  <c r="O456" i="9"/>
  <c r="N467" i="9"/>
  <c r="O472" i="9"/>
  <c r="M545" i="9"/>
  <c r="K673" i="9"/>
  <c r="K669" i="9"/>
  <c r="K672" i="9"/>
  <c r="K675" i="9"/>
  <c r="P686" i="9"/>
  <c r="M685" i="9"/>
  <c r="P685" i="9" s="1"/>
  <c r="N770" i="9"/>
  <c r="K359" i="9"/>
  <c r="O445" i="9"/>
  <c r="O528" i="9"/>
  <c r="L526" i="9"/>
  <c r="O526" i="9" s="1"/>
  <c r="K594" i="9"/>
  <c r="L149" i="17" l="1"/>
  <c r="O149" i="17" s="1"/>
  <c r="M421" i="20"/>
  <c r="P421" i="20" s="1"/>
  <c r="M470" i="17"/>
  <c r="P470" i="17" s="1"/>
  <c r="M298" i="17"/>
  <c r="P298" i="17" s="1"/>
  <c r="O330" i="20"/>
  <c r="M389" i="21"/>
  <c r="P389" i="21" s="1"/>
  <c r="P424" i="20"/>
  <c r="L119" i="17"/>
  <c r="O119" i="17" s="1"/>
  <c r="O631" i="21"/>
  <c r="O330" i="19"/>
  <c r="L132" i="20"/>
  <c r="O132" i="20" s="1"/>
  <c r="O55" i="21"/>
  <c r="M402" i="21"/>
  <c r="P402" i="21" s="1"/>
  <c r="O347" i="15"/>
  <c r="O43" i="21"/>
  <c r="P330" i="18"/>
  <c r="P330" i="19"/>
  <c r="O167" i="21"/>
  <c r="O183" i="21"/>
  <c r="O151" i="20"/>
  <c r="O279" i="21"/>
  <c r="P183" i="19"/>
  <c r="O68" i="21"/>
  <c r="P66" i="21"/>
  <c r="O90" i="19"/>
  <c r="O56" i="21"/>
  <c r="K417" i="21"/>
  <c r="M132" i="21"/>
  <c r="P132" i="21" s="1"/>
  <c r="P165" i="19"/>
  <c r="O167" i="19"/>
  <c r="K785" i="21"/>
  <c r="O167" i="20"/>
  <c r="P347" i="18"/>
  <c r="K654" i="21"/>
  <c r="N24" i="21"/>
  <c r="O24" i="21" s="1"/>
  <c r="L132" i="21"/>
  <c r="O132" i="21" s="1"/>
  <c r="K364" i="21"/>
  <c r="O41" i="19"/>
  <c r="O280" i="21"/>
  <c r="P43" i="21"/>
  <c r="L629" i="18"/>
  <c r="O629" i="18" s="1"/>
  <c r="P263" i="21"/>
  <c r="P68" i="21"/>
  <c r="P151" i="19"/>
  <c r="P345" i="21"/>
  <c r="P300" i="21"/>
  <c r="P88" i="21"/>
  <c r="P279" i="21"/>
  <c r="P90" i="21"/>
  <c r="O168" i="21"/>
  <c r="O183" i="20"/>
  <c r="O298" i="20"/>
  <c r="P44" i="21"/>
  <c r="K174" i="21"/>
  <c r="L655" i="21"/>
  <c r="O655" i="21" s="1"/>
  <c r="L30" i="21"/>
  <c r="L28" i="21" s="1"/>
  <c r="O28" i="21" s="1"/>
  <c r="O55" i="20"/>
  <c r="L685" i="21"/>
  <c r="O685" i="21" s="1"/>
  <c r="L31" i="21"/>
  <c r="O31" i="21" s="1"/>
  <c r="P404" i="20"/>
  <c r="O33" i="17"/>
  <c r="O657" i="17"/>
  <c r="I64" i="19"/>
  <c r="K64" i="19" s="1"/>
  <c r="L165" i="21"/>
  <c r="O165" i="21" s="1"/>
  <c r="O33" i="21"/>
  <c r="L53" i="21"/>
  <c r="O53" i="21" s="1"/>
  <c r="M277" i="21"/>
  <c r="P277" i="21" s="1"/>
  <c r="M688" i="19"/>
  <c r="P688" i="19" s="1"/>
  <c r="M132" i="20"/>
  <c r="P132" i="20" s="1"/>
  <c r="L34" i="20"/>
  <c r="O34" i="20" s="1"/>
  <c r="M149" i="21"/>
  <c r="P149" i="21" s="1"/>
  <c r="I418" i="21"/>
  <c r="K418" i="21" s="1"/>
  <c r="K143" i="21"/>
  <c r="I131" i="21"/>
  <c r="K131" i="21" s="1"/>
  <c r="O444" i="20"/>
  <c r="K275" i="21"/>
  <c r="P298" i="21"/>
  <c r="L16" i="21"/>
  <c r="L14" i="21" s="1"/>
  <c r="P184" i="18"/>
  <c r="P330" i="21"/>
  <c r="P183" i="21"/>
  <c r="M181" i="21"/>
  <c r="P181" i="21" s="1"/>
  <c r="O348" i="20"/>
  <c r="O53" i="20"/>
  <c r="P167" i="19"/>
  <c r="L132" i="19"/>
  <c r="O132" i="19" s="1"/>
  <c r="N165" i="20"/>
  <c r="O165" i="20" s="1"/>
  <c r="K433" i="21"/>
  <c r="O347" i="21"/>
  <c r="O184" i="21"/>
  <c r="L66" i="21"/>
  <c r="O66" i="21" s="1"/>
  <c r="O36" i="21"/>
  <c r="M687" i="21"/>
  <c r="P690" i="21"/>
  <c r="M688" i="21"/>
  <c r="P688" i="21" s="1"/>
  <c r="M469" i="20"/>
  <c r="M467" i="20" s="1"/>
  <c r="P467" i="20" s="1"/>
  <c r="O345" i="21"/>
  <c r="M422" i="21"/>
  <c r="P422" i="21" s="1"/>
  <c r="M421" i="21"/>
  <c r="M419" i="21" s="1"/>
  <c r="P419" i="21" s="1"/>
  <c r="M119" i="21"/>
  <c r="P119" i="21" s="1"/>
  <c r="M470" i="20"/>
  <c r="P470" i="20" s="1"/>
  <c r="M389" i="18"/>
  <c r="P389" i="18" s="1"/>
  <c r="K417" i="19"/>
  <c r="L315" i="21"/>
  <c r="O315" i="21" s="1"/>
  <c r="N261" i="21"/>
  <c r="O261" i="21" s="1"/>
  <c r="O525" i="21"/>
  <c r="L523" i="21"/>
  <c r="O523" i="21" s="1"/>
  <c r="K785" i="18"/>
  <c r="O261" i="20"/>
  <c r="I180" i="21"/>
  <c r="K180" i="21" s="1"/>
  <c r="L227" i="21"/>
  <c r="O90" i="21"/>
  <c r="L88" i="21"/>
  <c r="O88" i="21" s="1"/>
  <c r="P168" i="19"/>
  <c r="N149" i="20"/>
  <c r="O149" i="20" s="1"/>
  <c r="L523" i="20"/>
  <c r="O523" i="20" s="1"/>
  <c r="O263" i="21"/>
  <c r="O301" i="21"/>
  <c r="L786" i="20"/>
  <c r="O786" i="20" s="1"/>
  <c r="P351" i="20"/>
  <c r="L444" i="21"/>
  <c r="O444" i="21" s="1"/>
  <c r="K288" i="21"/>
  <c r="P167" i="21"/>
  <c r="M165" i="21"/>
  <c r="P165" i="21" s="1"/>
  <c r="O347" i="18"/>
  <c r="O183" i="18"/>
  <c r="M328" i="19"/>
  <c r="P328" i="19" s="1"/>
  <c r="L181" i="21"/>
  <c r="O181" i="21" s="1"/>
  <c r="M53" i="21"/>
  <c r="P53" i="21" s="1"/>
  <c r="P55" i="21"/>
  <c r="M547" i="21"/>
  <c r="P547" i="21" s="1"/>
  <c r="M546" i="21"/>
  <c r="P660" i="21"/>
  <c r="M657" i="21"/>
  <c r="M658" i="21"/>
  <c r="P658" i="21" s="1"/>
  <c r="O404" i="21"/>
  <c r="L402" i="21"/>
  <c r="O402" i="21" s="1"/>
  <c r="P791" i="21"/>
  <c r="M788" i="21"/>
  <c r="M789" i="21"/>
  <c r="P789" i="21" s="1"/>
  <c r="P472" i="21"/>
  <c r="M469" i="21"/>
  <c r="M470" i="21"/>
  <c r="P470" i="21" s="1"/>
  <c r="M33" i="21"/>
  <c r="M13" i="21" s="1"/>
  <c r="M11" i="21" s="1"/>
  <c r="P317" i="21"/>
  <c r="M315" i="21"/>
  <c r="P315" i="21" s="1"/>
  <c r="O121" i="21"/>
  <c r="L119" i="21"/>
  <c r="O119" i="21" s="1"/>
  <c r="N414" i="21"/>
  <c r="O19" i="21"/>
  <c r="O300" i="21"/>
  <c r="L298" i="21"/>
  <c r="O298" i="21" s="1"/>
  <c r="P23" i="21"/>
  <c r="M20" i="21"/>
  <c r="M18" i="21" s="1"/>
  <c r="M21" i="21"/>
  <c r="L786" i="21"/>
  <c r="O786" i="21" s="1"/>
  <c r="O391" i="21"/>
  <c r="L389" i="21"/>
  <c r="O389" i="21" s="1"/>
  <c r="O421" i="21"/>
  <c r="O12" i="21"/>
  <c r="L9" i="21"/>
  <c r="N20" i="21"/>
  <c r="N18" i="21" s="1"/>
  <c r="N13" i="21"/>
  <c r="N10" i="21" s="1"/>
  <c r="I65" i="21"/>
  <c r="K65" i="21" s="1"/>
  <c r="K77" i="21"/>
  <c r="L298" i="19"/>
  <c r="O298" i="19" s="1"/>
  <c r="N14" i="20"/>
  <c r="O55" i="19"/>
  <c r="L419" i="21"/>
  <c r="P347" i="21"/>
  <c r="M631" i="21"/>
  <c r="P634" i="21"/>
  <c r="M632" i="21"/>
  <c r="P632" i="21" s="1"/>
  <c r="M444" i="21"/>
  <c r="P444" i="21" s="1"/>
  <c r="O789" i="21"/>
  <c r="O422" i="21"/>
  <c r="P19" i="21"/>
  <c r="N14" i="21"/>
  <c r="I64" i="21"/>
  <c r="K64" i="21" s="1"/>
  <c r="K76" i="21"/>
  <c r="P26" i="21"/>
  <c r="M16" i="21"/>
  <c r="M24" i="21"/>
  <c r="P41" i="21"/>
  <c r="O788" i="15"/>
  <c r="O91" i="18"/>
  <c r="O279" i="20"/>
  <c r="L467" i="21"/>
  <c r="O467" i="21" s="1"/>
  <c r="O469" i="21"/>
  <c r="P12" i="21"/>
  <c r="M9" i="21"/>
  <c r="N21" i="21"/>
  <c r="L21" i="21"/>
  <c r="L13" i="21"/>
  <c r="O23" i="21"/>
  <c r="L20" i="21"/>
  <c r="L16" i="19"/>
  <c r="L14" i="19" s="1"/>
  <c r="O446" i="20"/>
  <c r="N24" i="20"/>
  <c r="O277" i="20"/>
  <c r="O546" i="21"/>
  <c r="L544" i="21"/>
  <c r="O544" i="21" s="1"/>
  <c r="O330" i="21"/>
  <c r="L277" i="21"/>
  <c r="O277" i="21" s="1"/>
  <c r="N9" i="21"/>
  <c r="O151" i="21"/>
  <c r="L149" i="21"/>
  <c r="O149" i="21" s="1"/>
  <c r="P472" i="17"/>
  <c r="M467" i="17"/>
  <c r="P467" i="17" s="1"/>
  <c r="L181" i="18"/>
  <c r="O181" i="18" s="1"/>
  <c r="K77" i="20"/>
  <c r="M328" i="21"/>
  <c r="P328" i="21" s="1"/>
  <c r="O328" i="21"/>
  <c r="O41" i="21"/>
  <c r="O26" i="21"/>
  <c r="M149" i="17"/>
  <c r="P149" i="17" s="1"/>
  <c r="N24" i="18"/>
  <c r="O24" i="18" s="1"/>
  <c r="M315" i="20"/>
  <c r="P315" i="20" s="1"/>
  <c r="P347" i="19"/>
  <c r="O331" i="20"/>
  <c r="O66" i="19"/>
  <c r="O138" i="17"/>
  <c r="L34" i="19"/>
  <c r="O34" i="19" s="1"/>
  <c r="P261" i="20"/>
  <c r="L119" i="20"/>
  <c r="O119" i="20" s="1"/>
  <c r="O687" i="20"/>
  <c r="P44" i="20"/>
  <c r="P300" i="20"/>
  <c r="L419" i="17"/>
  <c r="O419" i="17" s="1"/>
  <c r="M298" i="20"/>
  <c r="P298" i="20" s="1"/>
  <c r="I418" i="20"/>
  <c r="K418" i="20" s="1"/>
  <c r="P184" i="20"/>
  <c r="O300" i="20"/>
  <c r="P263" i="20"/>
  <c r="O391" i="20"/>
  <c r="L389" i="20"/>
  <c r="O389" i="20" s="1"/>
  <c r="P55" i="18"/>
  <c r="K77" i="19"/>
  <c r="O546" i="20"/>
  <c r="O404" i="20"/>
  <c r="O90" i="20"/>
  <c r="I64" i="20"/>
  <c r="K64" i="20" s="1"/>
  <c r="L132" i="18"/>
  <c r="O132" i="18" s="1"/>
  <c r="I164" i="19"/>
  <c r="K164" i="19" s="1"/>
  <c r="J364" i="20"/>
  <c r="K364" i="20" s="1"/>
  <c r="O43" i="17"/>
  <c r="N14" i="18"/>
  <c r="M181" i="19"/>
  <c r="P181" i="19" s="1"/>
  <c r="P688" i="20"/>
  <c r="M389" i="20"/>
  <c r="P389" i="20" s="1"/>
  <c r="K275" i="20"/>
  <c r="O263" i="20"/>
  <c r="P347" i="20"/>
  <c r="N345" i="20"/>
  <c r="P345" i="20" s="1"/>
  <c r="M632" i="20"/>
  <c r="P632" i="20" s="1"/>
  <c r="M631" i="20"/>
  <c r="M629" i="20" s="1"/>
  <c r="P634" i="20"/>
  <c r="K434" i="17"/>
  <c r="K364" i="19"/>
  <c r="L544" i="19"/>
  <c r="O544" i="19" s="1"/>
  <c r="O91" i="19"/>
  <c r="O347" i="20"/>
  <c r="O317" i="20"/>
  <c r="L315" i="20"/>
  <c r="O315" i="20" s="1"/>
  <c r="O347" i="19"/>
  <c r="L277" i="19"/>
  <c r="O277" i="19" s="1"/>
  <c r="L30" i="20"/>
  <c r="O30" i="20" s="1"/>
  <c r="O33" i="20"/>
  <c r="L31" i="20"/>
  <c r="O31" i="20" s="1"/>
  <c r="P183" i="20"/>
  <c r="M181" i="20"/>
  <c r="P181" i="20" s="1"/>
  <c r="O657" i="18"/>
  <c r="I64" i="18"/>
  <c r="K64" i="18" s="1"/>
  <c r="P68" i="19"/>
  <c r="N345" i="19"/>
  <c r="P345" i="19" s="1"/>
  <c r="O181" i="20"/>
  <c r="N88" i="20"/>
  <c r="O88" i="20" s="1"/>
  <c r="P167" i="20"/>
  <c r="M165" i="20"/>
  <c r="I65" i="18"/>
  <c r="K65" i="18" s="1"/>
  <c r="O444" i="19"/>
  <c r="P168" i="20"/>
  <c r="L629" i="10"/>
  <c r="O629" i="10" s="1"/>
  <c r="P184" i="19"/>
  <c r="M277" i="19"/>
  <c r="P277" i="19" s="1"/>
  <c r="O68" i="20"/>
  <c r="L227" i="20"/>
  <c r="K237" i="20"/>
  <c r="I226" i="20"/>
  <c r="N629" i="20"/>
  <c r="M66" i="20"/>
  <c r="P66" i="20" s="1"/>
  <c r="P68" i="20"/>
  <c r="N9" i="20"/>
  <c r="L16" i="20"/>
  <c r="O16" i="20" s="1"/>
  <c r="O26" i="20"/>
  <c r="P43" i="20"/>
  <c r="P687" i="20"/>
  <c r="M685" i="20"/>
  <c r="L629" i="20"/>
  <c r="O629" i="20" s="1"/>
  <c r="K433" i="20"/>
  <c r="I417" i="20"/>
  <c r="K417" i="20" s="1"/>
  <c r="L20" i="20"/>
  <c r="L18" i="20" s="1"/>
  <c r="L13" i="20"/>
  <c r="O23" i="20"/>
  <c r="L21" i="20"/>
  <c r="L24" i="20"/>
  <c r="P151" i="20"/>
  <c r="M149" i="20"/>
  <c r="O29" i="20"/>
  <c r="P90" i="20"/>
  <c r="M419" i="20"/>
  <c r="P41" i="20"/>
  <c r="O19" i="20"/>
  <c r="O9" i="20"/>
  <c r="K143" i="20"/>
  <c r="I131" i="20"/>
  <c r="K131" i="20" s="1"/>
  <c r="O15" i="20"/>
  <c r="M546" i="20"/>
  <c r="P549" i="20"/>
  <c r="M547" i="20"/>
  <c r="P547" i="20" s="1"/>
  <c r="M33" i="20"/>
  <c r="L419" i="20"/>
  <c r="P26" i="20"/>
  <c r="M16" i="20"/>
  <c r="M24" i="20"/>
  <c r="M9" i="20"/>
  <c r="P12" i="20"/>
  <c r="L66" i="20"/>
  <c r="O66" i="20" s="1"/>
  <c r="P29" i="20"/>
  <c r="O43" i="20"/>
  <c r="L467" i="20"/>
  <c r="O467" i="20" s="1"/>
  <c r="N20" i="20"/>
  <c r="N18" i="20" s="1"/>
  <c r="N13" i="20"/>
  <c r="N10" i="20" s="1"/>
  <c r="N21" i="20"/>
  <c r="P21" i="20" s="1"/>
  <c r="O41" i="20"/>
  <c r="K288" i="20"/>
  <c r="P55" i="20"/>
  <c r="M53" i="20"/>
  <c r="P53" i="20" s="1"/>
  <c r="P23" i="20"/>
  <c r="M20" i="20"/>
  <c r="N685" i="20"/>
  <c r="O685" i="20" s="1"/>
  <c r="P446" i="20"/>
  <c r="M444" i="20"/>
  <c r="P444" i="20" s="1"/>
  <c r="P447" i="20"/>
  <c r="O447" i="20"/>
  <c r="P279" i="20"/>
  <c r="M277" i="20"/>
  <c r="P277" i="20" s="1"/>
  <c r="O688" i="20"/>
  <c r="P121" i="20"/>
  <c r="M119" i="20"/>
  <c r="P119" i="20" s="1"/>
  <c r="N328" i="20"/>
  <c r="O328" i="20" s="1"/>
  <c r="P330" i="20"/>
  <c r="L419" i="16"/>
  <c r="O419" i="16" s="1"/>
  <c r="L66" i="16"/>
  <c r="O66" i="16" s="1"/>
  <c r="O279" i="17"/>
  <c r="M298" i="18"/>
  <c r="P298" i="18" s="1"/>
  <c r="L315" i="18"/>
  <c r="O315" i="18" s="1"/>
  <c r="M402" i="19"/>
  <c r="P402" i="19" s="1"/>
  <c r="M298" i="19"/>
  <c r="P298" i="19" s="1"/>
  <c r="L24" i="19"/>
  <c r="O53" i="19"/>
  <c r="P330" i="15"/>
  <c r="P348" i="15"/>
  <c r="O348" i="15"/>
  <c r="K434" i="18"/>
  <c r="P277" i="18"/>
  <c r="M687" i="19"/>
  <c r="P687" i="19" s="1"/>
  <c r="O43" i="19"/>
  <c r="M24" i="19"/>
  <c r="P88" i="18"/>
  <c r="K434" i="19"/>
  <c r="P449" i="17"/>
  <c r="P634" i="18"/>
  <c r="I226" i="18"/>
  <c r="K226" i="18" s="1"/>
  <c r="P263" i="18"/>
  <c r="K433" i="19"/>
  <c r="P391" i="19"/>
  <c r="M389" i="19"/>
  <c r="P389" i="19" s="1"/>
  <c r="M547" i="19"/>
  <c r="P547" i="19" s="1"/>
  <c r="M546" i="19"/>
  <c r="M632" i="18"/>
  <c r="P632" i="18" s="1"/>
  <c r="M402" i="18"/>
  <c r="P402" i="18" s="1"/>
  <c r="K559" i="19"/>
  <c r="P43" i="19"/>
  <c r="M629" i="18"/>
  <c r="P629" i="18" s="1"/>
  <c r="K543" i="19"/>
  <c r="N277" i="17"/>
  <c r="O277" i="17" s="1"/>
  <c r="O165" i="18"/>
  <c r="L389" i="18"/>
  <c r="O389" i="18" s="1"/>
  <c r="P23" i="18"/>
  <c r="O331" i="19"/>
  <c r="K654" i="19"/>
  <c r="L165" i="17"/>
  <c r="O165" i="17" s="1"/>
  <c r="K364" i="17"/>
  <c r="P121" i="18"/>
  <c r="O121" i="18"/>
  <c r="L419" i="19"/>
  <c r="O419" i="19" s="1"/>
  <c r="P472" i="18"/>
  <c r="O167" i="18"/>
  <c r="L328" i="19"/>
  <c r="O328" i="19" s="1"/>
  <c r="M470" i="19"/>
  <c r="P470" i="19" s="1"/>
  <c r="P472" i="19"/>
  <c r="M469" i="19"/>
  <c r="M53" i="19"/>
  <c r="P53" i="19" s="1"/>
  <c r="P55" i="19"/>
  <c r="O404" i="19"/>
  <c r="L402" i="19"/>
  <c r="O402" i="19" s="1"/>
  <c r="K143" i="19"/>
  <c r="I131" i="19"/>
  <c r="K131" i="19" s="1"/>
  <c r="P279" i="14"/>
  <c r="L467" i="17"/>
  <c r="O467" i="17" s="1"/>
  <c r="O90" i="18"/>
  <c r="L389" i="19"/>
  <c r="O389" i="19" s="1"/>
  <c r="O446" i="19"/>
  <c r="L165" i="19"/>
  <c r="O165" i="19" s="1"/>
  <c r="O263" i="19"/>
  <c r="L467" i="19"/>
  <c r="O467" i="19" s="1"/>
  <c r="M315" i="19"/>
  <c r="P315" i="19" s="1"/>
  <c r="L227" i="18"/>
  <c r="P23" i="17"/>
  <c r="P660" i="19"/>
  <c r="M658" i="19"/>
  <c r="P658" i="19" s="1"/>
  <c r="M657" i="19"/>
  <c r="L655" i="19"/>
  <c r="O655" i="19" s="1"/>
  <c r="M421" i="19"/>
  <c r="P424" i="19"/>
  <c r="M422" i="19"/>
  <c r="P422" i="19" s="1"/>
  <c r="M33" i="19"/>
  <c r="M13" i="19" s="1"/>
  <c r="P121" i="19"/>
  <c r="M119" i="19"/>
  <c r="P119" i="19" s="1"/>
  <c r="O68" i="19"/>
  <c r="N414" i="19"/>
  <c r="L149" i="19"/>
  <c r="O149" i="19" s="1"/>
  <c r="O151" i="19"/>
  <c r="O12" i="19"/>
  <c r="L9" i="19"/>
  <c r="L119" i="19"/>
  <c r="O119" i="19" s="1"/>
  <c r="O121" i="19"/>
  <c r="O183" i="19"/>
  <c r="L181" i="19"/>
  <c r="O181" i="19" s="1"/>
  <c r="K237" i="19"/>
  <c r="I226" i="19"/>
  <c r="O23" i="19"/>
  <c r="L20" i="19"/>
  <c r="L13" i="19"/>
  <c r="L21" i="19"/>
  <c r="N24" i="19"/>
  <c r="N16" i="19"/>
  <c r="N14" i="19" s="1"/>
  <c r="M88" i="19"/>
  <c r="P88" i="19" s="1"/>
  <c r="P90" i="19"/>
  <c r="O15" i="19"/>
  <c r="O26" i="19"/>
  <c r="P446" i="19"/>
  <c r="M444" i="19"/>
  <c r="P444" i="19" s="1"/>
  <c r="L629" i="19"/>
  <c r="O629" i="19" s="1"/>
  <c r="O631" i="19"/>
  <c r="O317" i="19"/>
  <c r="L315" i="19"/>
  <c r="O315" i="19" s="1"/>
  <c r="N9" i="19"/>
  <c r="O33" i="19"/>
  <c r="L30" i="19"/>
  <c r="O30" i="19" s="1"/>
  <c r="L31" i="19"/>
  <c r="O31" i="19" s="1"/>
  <c r="I64" i="16"/>
  <c r="K64" i="16" s="1"/>
  <c r="M446" i="17"/>
  <c r="P446" i="17" s="1"/>
  <c r="O525" i="19"/>
  <c r="L523" i="19"/>
  <c r="O523" i="19" s="1"/>
  <c r="L88" i="19"/>
  <c r="P134" i="19"/>
  <c r="M132" i="19"/>
  <c r="P132" i="19" s="1"/>
  <c r="O261" i="19"/>
  <c r="P41" i="19"/>
  <c r="M261" i="19"/>
  <c r="P261" i="19" s="1"/>
  <c r="P263" i="19"/>
  <c r="O29" i="19"/>
  <c r="P12" i="19"/>
  <c r="M9" i="19"/>
  <c r="P26" i="19"/>
  <c r="P134" i="17"/>
  <c r="O238" i="18"/>
  <c r="M631" i="19"/>
  <c r="P634" i="19"/>
  <c r="M632" i="19"/>
  <c r="P632" i="19" s="1"/>
  <c r="N20" i="19"/>
  <c r="N18" i="19" s="1"/>
  <c r="N13" i="19"/>
  <c r="N21" i="19"/>
  <c r="P21" i="19" s="1"/>
  <c r="M20" i="19"/>
  <c r="P23" i="19"/>
  <c r="L227" i="19"/>
  <c r="O238" i="19"/>
  <c r="P19" i="19"/>
  <c r="M14" i="19"/>
  <c r="P66" i="19"/>
  <c r="O330" i="17"/>
  <c r="P90" i="16"/>
  <c r="O263" i="14"/>
  <c r="O347" i="16"/>
  <c r="M687" i="17"/>
  <c r="P687" i="17" s="1"/>
  <c r="O446" i="17"/>
  <c r="P279" i="18"/>
  <c r="M119" i="17"/>
  <c r="P119" i="17" s="1"/>
  <c r="P330" i="17"/>
  <c r="O134" i="17"/>
  <c r="L786" i="17"/>
  <c r="O786" i="17" s="1"/>
  <c r="O263" i="18"/>
  <c r="P41" i="18"/>
  <c r="M20" i="18"/>
  <c r="M18" i="18" s="1"/>
  <c r="P469" i="18"/>
  <c r="M467" i="18"/>
  <c r="P467" i="18" s="1"/>
  <c r="M419" i="13"/>
  <c r="P419" i="13" s="1"/>
  <c r="N88" i="16"/>
  <c r="P88" i="16" s="1"/>
  <c r="P43" i="17"/>
  <c r="P347" i="17"/>
  <c r="L786" i="18"/>
  <c r="O786" i="18" s="1"/>
  <c r="N53" i="18"/>
  <c r="M470" i="18"/>
  <c r="P470" i="18" s="1"/>
  <c r="M688" i="18"/>
  <c r="P688" i="18" s="1"/>
  <c r="K288" i="17"/>
  <c r="L402" i="18"/>
  <c r="O402" i="18" s="1"/>
  <c r="M132" i="18"/>
  <c r="P132" i="18" s="1"/>
  <c r="L34" i="18"/>
  <c r="O34" i="18" s="1"/>
  <c r="P90" i="18"/>
  <c r="O347" i="17"/>
  <c r="O88" i="17"/>
  <c r="M447" i="18"/>
  <c r="P447" i="18" s="1"/>
  <c r="L685" i="18"/>
  <c r="O685" i="18" s="1"/>
  <c r="K143" i="17"/>
  <c r="O280" i="18"/>
  <c r="P449" i="18"/>
  <c r="O328" i="18"/>
  <c r="O90" i="16"/>
  <c r="P347" i="16"/>
  <c r="L402" i="17"/>
  <c r="O402" i="17" s="1"/>
  <c r="N261" i="18"/>
  <c r="O261" i="18" s="1"/>
  <c r="L444" i="18"/>
  <c r="O444" i="18" s="1"/>
  <c r="L13" i="18"/>
  <c r="L11" i="18" s="1"/>
  <c r="M687" i="18"/>
  <c r="O300" i="15"/>
  <c r="O687" i="16"/>
  <c r="O330" i="16"/>
  <c r="M402" i="17"/>
  <c r="P402" i="17" s="1"/>
  <c r="O55" i="17"/>
  <c r="O68" i="17"/>
  <c r="P119" i="18"/>
  <c r="P151" i="18"/>
  <c r="M149" i="18"/>
  <c r="P149" i="18" s="1"/>
  <c r="O469" i="18"/>
  <c r="L467" i="18"/>
  <c r="O467" i="18" s="1"/>
  <c r="O183" i="17"/>
  <c r="P181" i="17"/>
  <c r="O348" i="18"/>
  <c r="M345" i="16"/>
  <c r="P345" i="16" s="1"/>
  <c r="L389" i="16"/>
  <c r="O389" i="16" s="1"/>
  <c r="M544" i="17"/>
  <c r="P544" i="17" s="1"/>
  <c r="O391" i="17"/>
  <c r="P165" i="17"/>
  <c r="P183" i="17"/>
  <c r="P68" i="18"/>
  <c r="L149" i="18"/>
  <c r="O149" i="18" s="1"/>
  <c r="O525" i="18"/>
  <c r="L523" i="18"/>
  <c r="O523" i="18" s="1"/>
  <c r="M315" i="18"/>
  <c r="P315" i="18" s="1"/>
  <c r="P317" i="18"/>
  <c r="P43" i="18"/>
  <c r="P167" i="18"/>
  <c r="M165" i="18"/>
  <c r="P165" i="18" s="1"/>
  <c r="M655" i="18"/>
  <c r="P655" i="18" s="1"/>
  <c r="P657" i="18"/>
  <c r="O264" i="14"/>
  <c r="M315" i="17"/>
  <c r="P315" i="17" s="1"/>
  <c r="K433" i="18"/>
  <c r="I417" i="18"/>
  <c r="K417" i="18" s="1"/>
  <c r="M688" i="17"/>
  <c r="P688" i="17" s="1"/>
  <c r="L34" i="17"/>
  <c r="O34" i="17" s="1"/>
  <c r="M345" i="18"/>
  <c r="P345" i="18" s="1"/>
  <c r="O119" i="18"/>
  <c r="M328" i="18"/>
  <c r="P328" i="18" s="1"/>
  <c r="O330" i="18"/>
  <c r="O300" i="18"/>
  <c r="L298" i="18"/>
  <c r="O298" i="18" s="1"/>
  <c r="O43" i="18"/>
  <c r="O9" i="18"/>
  <c r="K785" i="16"/>
  <c r="K364" i="16"/>
  <c r="M132" i="17"/>
  <c r="P132" i="17" s="1"/>
  <c r="L30" i="17"/>
  <c r="L28" i="17" s="1"/>
  <c r="O28" i="17" s="1"/>
  <c r="K559" i="18"/>
  <c r="I543" i="18"/>
  <c r="K543" i="18" s="1"/>
  <c r="O279" i="18"/>
  <c r="L277" i="18"/>
  <c r="O277" i="18" s="1"/>
  <c r="P545" i="18"/>
  <c r="L345" i="18"/>
  <c r="O345" i="18" s="1"/>
  <c r="P549" i="18"/>
  <c r="M546" i="18"/>
  <c r="P546" i="18" s="1"/>
  <c r="M547" i="18"/>
  <c r="P547" i="18" s="1"/>
  <c r="P19" i="18"/>
  <c r="P183" i="18"/>
  <c r="M181" i="18"/>
  <c r="P181" i="18" s="1"/>
  <c r="M66" i="18"/>
  <c r="P66" i="18" s="1"/>
  <c r="O29" i="18"/>
  <c r="O68" i="18"/>
  <c r="L66" i="18"/>
  <c r="O66" i="18" s="1"/>
  <c r="L31" i="18"/>
  <c r="O31" i="18" s="1"/>
  <c r="K365" i="18"/>
  <c r="P12" i="18"/>
  <c r="M9" i="18"/>
  <c r="O55" i="18"/>
  <c r="L53" i="18"/>
  <c r="N414" i="18"/>
  <c r="L16" i="18"/>
  <c r="O16" i="18" s="1"/>
  <c r="O26" i="18"/>
  <c r="P791" i="18"/>
  <c r="M788" i="18"/>
  <c r="M789" i="18"/>
  <c r="P789" i="18" s="1"/>
  <c r="K364" i="18"/>
  <c r="O41" i="18"/>
  <c r="O546" i="18"/>
  <c r="L544" i="18"/>
  <c r="O544" i="18" s="1"/>
  <c r="P26" i="18"/>
  <c r="M16" i="18"/>
  <c r="M24" i="18"/>
  <c r="P424" i="18"/>
  <c r="M422" i="18"/>
  <c r="P422" i="18" s="1"/>
  <c r="M421" i="18"/>
  <c r="M33" i="18"/>
  <c r="O15" i="18"/>
  <c r="O33" i="18"/>
  <c r="L30" i="18"/>
  <c r="O30" i="18" s="1"/>
  <c r="P446" i="18"/>
  <c r="M444" i="18"/>
  <c r="P444" i="18" s="1"/>
  <c r="L20" i="18"/>
  <c r="O421" i="18"/>
  <c r="L419" i="18"/>
  <c r="N20" i="18"/>
  <c r="N18" i="18" s="1"/>
  <c r="N13" i="18"/>
  <c r="N21" i="18"/>
  <c r="O21" i="18" s="1"/>
  <c r="O88" i="18"/>
  <c r="O23" i="18"/>
  <c r="L298" i="17"/>
  <c r="O298" i="17" s="1"/>
  <c r="P88" i="17"/>
  <c r="O263" i="17"/>
  <c r="O90" i="17"/>
  <c r="P345" i="15"/>
  <c r="K275" i="17"/>
  <c r="K76" i="17"/>
  <c r="M389" i="11"/>
  <c r="P389" i="11" s="1"/>
  <c r="O44" i="13"/>
  <c r="L402" i="14"/>
  <c r="O402" i="14" s="1"/>
  <c r="P264" i="14"/>
  <c r="K417" i="17"/>
  <c r="P472" i="16"/>
  <c r="P277" i="16"/>
  <c r="M547" i="17"/>
  <c r="P547" i="17" s="1"/>
  <c r="P549" i="17"/>
  <c r="L655" i="15"/>
  <c r="O655" i="15" s="1"/>
  <c r="O328" i="15"/>
  <c r="M328" i="17"/>
  <c r="P328" i="17" s="1"/>
  <c r="L261" i="17"/>
  <c r="O261" i="17" s="1"/>
  <c r="I131" i="17"/>
  <c r="K131" i="17" s="1"/>
  <c r="O280" i="17"/>
  <c r="P391" i="17"/>
  <c r="M389" i="17"/>
  <c r="P389" i="17" s="1"/>
  <c r="O279" i="13"/>
  <c r="O55" i="16"/>
  <c r="K559" i="16"/>
  <c r="P347" i="15"/>
  <c r="L345" i="17"/>
  <c r="O345" i="17" s="1"/>
  <c r="P90" i="17"/>
  <c r="P90" i="14"/>
  <c r="K77" i="16"/>
  <c r="P345" i="17"/>
  <c r="N24" i="17"/>
  <c r="P24" i="17" s="1"/>
  <c r="N16" i="17"/>
  <c r="N14" i="17" s="1"/>
  <c r="L227" i="17"/>
  <c r="P263" i="17"/>
  <c r="N328" i="16"/>
  <c r="O328" i="16" s="1"/>
  <c r="P280" i="17"/>
  <c r="L132" i="17"/>
  <c r="O132" i="17" s="1"/>
  <c r="L315" i="17"/>
  <c r="O315" i="17" s="1"/>
  <c r="O317" i="17"/>
  <c r="L13" i="17"/>
  <c r="L11" i="17" s="1"/>
  <c r="L21" i="17"/>
  <c r="O351" i="16"/>
  <c r="L132" i="16"/>
  <c r="O132" i="16" s="1"/>
  <c r="M788" i="16"/>
  <c r="P788" i="16" s="1"/>
  <c r="L181" i="17"/>
  <c r="O181" i="17" s="1"/>
  <c r="P261" i="17"/>
  <c r="O66" i="17"/>
  <c r="L544" i="17"/>
  <c r="O544" i="17" s="1"/>
  <c r="P167" i="17"/>
  <c r="M119" i="13"/>
  <c r="P119" i="13" s="1"/>
  <c r="O68" i="15"/>
  <c r="M470" i="16"/>
  <c r="P470" i="16" s="1"/>
  <c r="P469" i="16"/>
  <c r="O23" i="16"/>
  <c r="O525" i="17"/>
  <c r="L523" i="17"/>
  <c r="O523" i="17" s="1"/>
  <c r="M631" i="17"/>
  <c r="P634" i="17"/>
  <c r="M632" i="17"/>
  <c r="P632" i="17" s="1"/>
  <c r="M421" i="17"/>
  <c r="P424" i="17"/>
  <c r="M33" i="17"/>
  <c r="M422" i="17"/>
  <c r="P422" i="17" s="1"/>
  <c r="L328" i="17"/>
  <c r="O328" i="17" s="1"/>
  <c r="N21" i="17"/>
  <c r="P21" i="17" s="1"/>
  <c r="P55" i="17"/>
  <c r="N53" i="17"/>
  <c r="O26" i="17"/>
  <c r="L16" i="17"/>
  <c r="L20" i="17"/>
  <c r="L18" i="17" s="1"/>
  <c r="L389" i="15"/>
  <c r="O389" i="15" s="1"/>
  <c r="N9" i="17"/>
  <c r="M16" i="17"/>
  <c r="P26" i="17"/>
  <c r="M20" i="17"/>
  <c r="O23" i="17"/>
  <c r="N20" i="17"/>
  <c r="N18" i="17" s="1"/>
  <c r="N13" i="17"/>
  <c r="N11" i="17" s="1"/>
  <c r="P41" i="17"/>
  <c r="O19" i="17"/>
  <c r="K77" i="17"/>
  <c r="I65" i="17"/>
  <c r="K65" i="17" s="1"/>
  <c r="P301" i="15"/>
  <c r="M315" i="16"/>
  <c r="P315" i="16" s="1"/>
  <c r="M66" i="16"/>
  <c r="P66" i="16" s="1"/>
  <c r="K433" i="17"/>
  <c r="P660" i="17"/>
  <c r="M657" i="17"/>
  <c r="M658" i="17"/>
  <c r="P658" i="17" s="1"/>
  <c r="P12" i="17"/>
  <c r="M9" i="17"/>
  <c r="K174" i="17"/>
  <c r="I164" i="17"/>
  <c r="K164" i="17" s="1"/>
  <c r="P68" i="17"/>
  <c r="M66" i="17"/>
  <c r="P66" i="17" s="1"/>
  <c r="O687" i="17"/>
  <c r="L685" i="17"/>
  <c r="O685" i="17" s="1"/>
  <c r="K237" i="17"/>
  <c r="I226" i="17"/>
  <c r="P279" i="17"/>
  <c r="M277" i="17"/>
  <c r="L41" i="17"/>
  <c r="M119" i="12"/>
  <c r="P119" i="12" s="1"/>
  <c r="N277" i="14"/>
  <c r="O277" i="14" s="1"/>
  <c r="K417" i="16"/>
  <c r="P263" i="16"/>
  <c r="M119" i="14"/>
  <c r="P119" i="14" s="1"/>
  <c r="P68" i="15"/>
  <c r="N261" i="16"/>
  <c r="O261" i="16" s="1"/>
  <c r="L655" i="16"/>
  <c r="O655" i="16" s="1"/>
  <c r="L88" i="16"/>
  <c r="M402" i="14"/>
  <c r="P402" i="14" s="1"/>
  <c r="O277" i="15"/>
  <c r="L13" i="16"/>
  <c r="O13" i="16" s="1"/>
  <c r="O88" i="14"/>
  <c r="K433" i="16"/>
  <c r="L20" i="16"/>
  <c r="L18" i="16" s="1"/>
  <c r="L21" i="16"/>
  <c r="M402" i="16"/>
  <c r="P402" i="16" s="1"/>
  <c r="O546" i="16"/>
  <c r="L544" i="16"/>
  <c r="O544" i="16" s="1"/>
  <c r="K559" i="15"/>
  <c r="P791" i="16"/>
  <c r="P279" i="16"/>
  <c r="L402" i="16"/>
  <c r="O402" i="16" s="1"/>
  <c r="O317" i="16"/>
  <c r="L315" i="16"/>
  <c r="O315" i="16" s="1"/>
  <c r="P90" i="15"/>
  <c r="K275" i="16"/>
  <c r="K434" i="16"/>
  <c r="M119" i="16"/>
  <c r="P119" i="16" s="1"/>
  <c r="L685" i="15"/>
  <c r="O685" i="15" s="1"/>
  <c r="P688" i="16"/>
  <c r="M687" i="16"/>
  <c r="P687" i="16" s="1"/>
  <c r="N20" i="16"/>
  <c r="N18" i="16" s="1"/>
  <c r="P690" i="16"/>
  <c r="O151" i="16"/>
  <c r="L149" i="16"/>
  <c r="O149" i="16" s="1"/>
  <c r="O330" i="14"/>
  <c r="N21" i="16"/>
  <c r="K288" i="16"/>
  <c r="L629" i="16"/>
  <c r="O629" i="16" s="1"/>
  <c r="O263" i="16"/>
  <c r="N24" i="16"/>
  <c r="L34" i="16"/>
  <c r="O34" i="16" s="1"/>
  <c r="P21" i="16"/>
  <c r="M24" i="16"/>
  <c r="M16" i="16"/>
  <c r="O279" i="16"/>
  <c r="L277" i="16"/>
  <c r="O277" i="16" s="1"/>
  <c r="M547" i="16"/>
  <c r="P547" i="16" s="1"/>
  <c r="P549" i="16"/>
  <c r="M546" i="16"/>
  <c r="K77" i="14"/>
  <c r="O90" i="15"/>
  <c r="O345" i="16"/>
  <c r="N53" i="16"/>
  <c r="O53" i="16" s="1"/>
  <c r="M149" i="16"/>
  <c r="P149" i="16" s="1"/>
  <c r="P26" i="16"/>
  <c r="M658" i="16"/>
  <c r="P658" i="16" s="1"/>
  <c r="M657" i="16"/>
  <c r="P660" i="16"/>
  <c r="O249" i="16"/>
  <c r="L227" i="16"/>
  <c r="O300" i="16"/>
  <c r="P300" i="16"/>
  <c r="N298" i="16"/>
  <c r="O525" i="16"/>
  <c r="L523" i="16"/>
  <c r="O523" i="16" s="1"/>
  <c r="O347" i="12"/>
  <c r="O345" i="13"/>
  <c r="L655" i="14"/>
  <c r="O655" i="14" s="1"/>
  <c r="O300" i="14"/>
  <c r="O261" i="15"/>
  <c r="L298" i="15"/>
  <c r="O298" i="15" s="1"/>
  <c r="P330" i="16"/>
  <c r="M328" i="16"/>
  <c r="O688" i="16"/>
  <c r="L16" i="16"/>
  <c r="O26" i="16"/>
  <c r="M132" i="16"/>
  <c r="P132" i="16" s="1"/>
  <c r="P134" i="16"/>
  <c r="K288" i="15"/>
  <c r="P449" i="16"/>
  <c r="M446" i="16"/>
  <c r="M447" i="16"/>
  <c r="P447" i="16" s="1"/>
  <c r="M33" i="16"/>
  <c r="M13" i="16" s="1"/>
  <c r="M11" i="16" s="1"/>
  <c r="P421" i="16"/>
  <c r="M419" i="16"/>
  <c r="K237" i="16"/>
  <c r="I226" i="16"/>
  <c r="M20" i="16"/>
  <c r="P23" i="16"/>
  <c r="O184" i="16"/>
  <c r="L119" i="16"/>
  <c r="O119" i="16" s="1"/>
  <c r="O12" i="16"/>
  <c r="L9" i="16"/>
  <c r="P183" i="16"/>
  <c r="N181" i="16"/>
  <c r="P181" i="16" s="1"/>
  <c r="P55" i="16"/>
  <c r="M53" i="16"/>
  <c r="O183" i="16"/>
  <c r="K174" i="16"/>
  <c r="I164" i="16"/>
  <c r="K164" i="16" s="1"/>
  <c r="P19" i="16"/>
  <c r="P391" i="16"/>
  <c r="M389" i="16"/>
  <c r="P389" i="16" s="1"/>
  <c r="O167" i="16"/>
  <c r="L165" i="16"/>
  <c r="L24" i="16"/>
  <c r="O43" i="16"/>
  <c r="L41" i="16"/>
  <c r="L467" i="14"/>
  <c r="O467" i="14" s="1"/>
  <c r="O56" i="14"/>
  <c r="L13" i="15"/>
  <c r="L11" i="15" s="1"/>
  <c r="O330" i="15"/>
  <c r="O279" i="14"/>
  <c r="N467" i="16"/>
  <c r="N414" i="16" s="1"/>
  <c r="O469" i="16"/>
  <c r="N10" i="16"/>
  <c r="N8" i="16" s="1"/>
  <c r="N11" i="16"/>
  <c r="O685" i="16"/>
  <c r="O29" i="16"/>
  <c r="L30" i="16"/>
  <c r="O30" i="16" s="1"/>
  <c r="L31" i="16"/>
  <c r="O31" i="16" s="1"/>
  <c r="O33" i="16"/>
  <c r="O446" i="16"/>
  <c r="L444" i="16"/>
  <c r="O444" i="16" s="1"/>
  <c r="P167" i="16"/>
  <c r="N165" i="16"/>
  <c r="P165" i="16" s="1"/>
  <c r="P12" i="16"/>
  <c r="M9" i="16"/>
  <c r="P43" i="16"/>
  <c r="N41" i="16"/>
  <c r="P634" i="16"/>
  <c r="M632" i="16"/>
  <c r="P632" i="16" s="1"/>
  <c r="M631" i="16"/>
  <c r="P168" i="16"/>
  <c r="L13" i="13"/>
  <c r="L11" i="13" s="1"/>
  <c r="P69" i="14"/>
  <c r="M470" i="15"/>
  <c r="P470" i="15" s="1"/>
  <c r="O91" i="15"/>
  <c r="O36" i="15"/>
  <c r="O151" i="15"/>
  <c r="L20" i="15"/>
  <c r="L261" i="14"/>
  <c r="O261" i="14" s="1"/>
  <c r="P183" i="15"/>
  <c r="N88" i="15"/>
  <c r="O88" i="15" s="1"/>
  <c r="K785" i="13"/>
  <c r="K275" i="14"/>
  <c r="P330" i="14"/>
  <c r="P134" i="15"/>
  <c r="P421" i="15"/>
  <c r="M419" i="15"/>
  <c r="P419" i="15" s="1"/>
  <c r="I65" i="12"/>
  <c r="K65" i="12" s="1"/>
  <c r="L31" i="15"/>
  <c r="O31" i="15" s="1"/>
  <c r="O300" i="11"/>
  <c r="L467" i="15"/>
  <c r="O467" i="15" s="1"/>
  <c r="P55" i="14"/>
  <c r="M24" i="15"/>
  <c r="L298" i="14"/>
  <c r="O298" i="14" s="1"/>
  <c r="O629" i="14"/>
  <c r="P21" i="14"/>
  <c r="M88" i="14"/>
  <c r="P88" i="14" s="1"/>
  <c r="P298" i="14"/>
  <c r="P404" i="15"/>
  <c r="K785" i="15"/>
  <c r="O33" i="13"/>
  <c r="O31" i="13"/>
  <c r="P404" i="13"/>
  <c r="O631" i="14"/>
  <c r="O91" i="14"/>
  <c r="L30" i="15"/>
  <c r="O30" i="15" s="1"/>
  <c r="M315" i="15"/>
  <c r="P315" i="15" s="1"/>
  <c r="L402" i="15"/>
  <c r="O402" i="15" s="1"/>
  <c r="P631" i="15"/>
  <c r="M629" i="15"/>
  <c r="P629" i="15" s="1"/>
  <c r="O301" i="15"/>
  <c r="M277" i="15"/>
  <c r="P277" i="15" s="1"/>
  <c r="P279" i="15"/>
  <c r="P634" i="12"/>
  <c r="K433" i="12"/>
  <c r="L119" i="13"/>
  <c r="O119" i="13" s="1"/>
  <c r="M658" i="14"/>
  <c r="P658" i="14" s="1"/>
  <c r="P44" i="14"/>
  <c r="O55" i="14"/>
  <c r="O331" i="15"/>
  <c r="M467" i="15"/>
  <c r="P467" i="15" s="1"/>
  <c r="O121" i="15"/>
  <c r="L119" i="15"/>
  <c r="O119" i="15" s="1"/>
  <c r="M629" i="12"/>
  <c r="P629" i="12" s="1"/>
  <c r="L523" i="13"/>
  <c r="O523" i="13" s="1"/>
  <c r="P280" i="13"/>
  <c r="L34" i="13"/>
  <c r="O34" i="13" s="1"/>
  <c r="L786" i="14"/>
  <c r="O786" i="14" s="1"/>
  <c r="L34" i="14"/>
  <c r="O34" i="14" s="1"/>
  <c r="P300" i="14"/>
  <c r="O90" i="14"/>
  <c r="O53" i="14"/>
  <c r="P56" i="15"/>
  <c r="M298" i="15"/>
  <c r="P298" i="15" s="1"/>
  <c r="P300" i="15"/>
  <c r="O279" i="15"/>
  <c r="O317" i="15"/>
  <c r="L315" i="15"/>
  <c r="O315" i="15" s="1"/>
  <c r="O183" i="15"/>
  <c r="P424" i="15"/>
  <c r="M422" i="15"/>
  <c r="P422" i="15" s="1"/>
  <c r="P167" i="15"/>
  <c r="O263" i="15"/>
  <c r="M547" i="15"/>
  <c r="P547" i="15" s="1"/>
  <c r="M546" i="15"/>
  <c r="P549" i="15"/>
  <c r="P634" i="13"/>
  <c r="P634" i="15"/>
  <c r="M632" i="15"/>
  <c r="P632" i="15" s="1"/>
  <c r="P261" i="15"/>
  <c r="P263" i="15"/>
  <c r="L685" i="13"/>
  <c r="O685" i="13" s="1"/>
  <c r="M631" i="13"/>
  <c r="M629" i="13" s="1"/>
  <c r="P629" i="13" s="1"/>
  <c r="O280" i="13"/>
  <c r="P472" i="15"/>
  <c r="O525" i="15"/>
  <c r="L523" i="15"/>
  <c r="O523" i="15" s="1"/>
  <c r="P41" i="15"/>
  <c r="O12" i="15"/>
  <c r="L9" i="15"/>
  <c r="O134" i="15"/>
  <c r="L132" i="15"/>
  <c r="O132" i="15" s="1"/>
  <c r="P23" i="15"/>
  <c r="M20" i="15"/>
  <c r="P29" i="15"/>
  <c r="L132" i="14"/>
  <c r="O132" i="14" s="1"/>
  <c r="P347" i="14"/>
  <c r="P183" i="14"/>
  <c r="O181" i="14"/>
  <c r="P167" i="14"/>
  <c r="I65" i="15"/>
  <c r="K65" i="15" s="1"/>
  <c r="K77" i="15"/>
  <c r="K237" i="15"/>
  <c r="I226" i="15"/>
  <c r="M328" i="15"/>
  <c r="P328" i="15" s="1"/>
  <c r="J131" i="15"/>
  <c r="K131" i="15" s="1"/>
  <c r="K143" i="15"/>
  <c r="P12" i="15"/>
  <c r="M9" i="15"/>
  <c r="N13" i="15"/>
  <c r="N21" i="15"/>
  <c r="O21" i="15" s="1"/>
  <c r="N20" i="15"/>
  <c r="N18" i="15" s="1"/>
  <c r="P687" i="15"/>
  <c r="M685" i="15"/>
  <c r="P685" i="15" s="1"/>
  <c r="P168" i="15"/>
  <c r="O26" i="15"/>
  <c r="L16" i="15"/>
  <c r="L24" i="15"/>
  <c r="O181" i="15"/>
  <c r="K434" i="11"/>
  <c r="O167" i="14"/>
  <c r="O43" i="14"/>
  <c r="P55" i="15"/>
  <c r="O55" i="15"/>
  <c r="N9" i="15"/>
  <c r="N16" i="15"/>
  <c r="P16" i="15" s="1"/>
  <c r="N24" i="15"/>
  <c r="O43" i="15"/>
  <c r="O23" i="15"/>
  <c r="P688" i="15"/>
  <c r="O15" i="15"/>
  <c r="O41" i="15"/>
  <c r="M389" i="15"/>
  <c r="P389" i="15" s="1"/>
  <c r="M66" i="15"/>
  <c r="P66" i="15" s="1"/>
  <c r="P449" i="15"/>
  <c r="M446" i="15"/>
  <c r="M447" i="15"/>
  <c r="P447" i="15" s="1"/>
  <c r="M33" i="15"/>
  <c r="M13" i="15" s="1"/>
  <c r="M11" i="15" s="1"/>
  <c r="N53" i="15"/>
  <c r="L18" i="15"/>
  <c r="O419" i="15"/>
  <c r="M14" i="15"/>
  <c r="P15" i="15"/>
  <c r="M181" i="15"/>
  <c r="P181" i="15" s="1"/>
  <c r="P165" i="14"/>
  <c r="K433" i="15"/>
  <c r="J417" i="15"/>
  <c r="K417" i="15" s="1"/>
  <c r="K365" i="15"/>
  <c r="J364" i="15"/>
  <c r="K364" i="15" s="1"/>
  <c r="P791" i="15"/>
  <c r="M788" i="15"/>
  <c r="M789" i="15"/>
  <c r="P789" i="15" s="1"/>
  <c r="P43" i="15"/>
  <c r="P26" i="15"/>
  <c r="M132" i="15"/>
  <c r="P132" i="15" s="1"/>
  <c r="L66" i="15"/>
  <c r="O66" i="15" s="1"/>
  <c r="M21" i="15"/>
  <c r="O29" i="15"/>
  <c r="I418" i="15"/>
  <c r="K418" i="15" s="1"/>
  <c r="K434" i="15"/>
  <c r="O238" i="15"/>
  <c r="L227" i="15"/>
  <c r="K76" i="15"/>
  <c r="I64" i="15"/>
  <c r="K64" i="15" s="1"/>
  <c r="P165" i="15"/>
  <c r="L345" i="15"/>
  <c r="O345" i="15" s="1"/>
  <c r="N149" i="15"/>
  <c r="P149" i="15" s="1"/>
  <c r="M119" i="15"/>
  <c r="P119" i="15" s="1"/>
  <c r="L165" i="15"/>
  <c r="O165" i="15" s="1"/>
  <c r="O167" i="15"/>
  <c r="P151" i="15"/>
  <c r="P424" i="11"/>
  <c r="M402" i="12"/>
  <c r="P402" i="12" s="1"/>
  <c r="L30" i="13"/>
  <c r="O30" i="13" s="1"/>
  <c r="L31" i="14"/>
  <c r="O31" i="14" s="1"/>
  <c r="K76" i="14"/>
  <c r="P261" i="14"/>
  <c r="P90" i="12"/>
  <c r="O43" i="13"/>
  <c r="L655" i="13"/>
  <c r="O655" i="13" s="1"/>
  <c r="P66" i="14"/>
  <c r="P330" i="13"/>
  <c r="P472" i="14"/>
  <c r="M469" i="14"/>
  <c r="M470" i="14"/>
  <c r="P470" i="14" s="1"/>
  <c r="L345" i="12"/>
  <c r="O345" i="12" s="1"/>
  <c r="O264" i="13"/>
  <c r="P328" i="14"/>
  <c r="N41" i="14"/>
  <c r="O41" i="14" s="1"/>
  <c r="O183" i="14"/>
  <c r="L315" i="14"/>
  <c r="O315" i="14" s="1"/>
  <c r="M657" i="14"/>
  <c r="P657" i="14" s="1"/>
  <c r="O68" i="14"/>
  <c r="J364" i="14"/>
  <c r="K364" i="14" s="1"/>
  <c r="M298" i="13"/>
  <c r="P298" i="13" s="1"/>
  <c r="L30" i="14"/>
  <c r="O30" i="14" s="1"/>
  <c r="L685" i="11"/>
  <c r="O685" i="11" s="1"/>
  <c r="P424" i="12"/>
  <c r="M389" i="13"/>
  <c r="P389" i="13" s="1"/>
  <c r="P68" i="14"/>
  <c r="O328" i="14"/>
  <c r="P263" i="14"/>
  <c r="M422" i="12"/>
  <c r="P422" i="12" s="1"/>
  <c r="P151" i="12"/>
  <c r="N277" i="13"/>
  <c r="O277" i="13" s="1"/>
  <c r="M132" i="14"/>
  <c r="P132" i="14" s="1"/>
  <c r="N13" i="14"/>
  <c r="N11" i="14" s="1"/>
  <c r="O345" i="14"/>
  <c r="K364" i="13"/>
  <c r="P330" i="12"/>
  <c r="O525" i="14"/>
  <c r="L523" i="14"/>
  <c r="O523" i="14" s="1"/>
  <c r="P317" i="14"/>
  <c r="M315" i="14"/>
  <c r="P315" i="14" s="1"/>
  <c r="K131" i="13"/>
  <c r="L389" i="14"/>
  <c r="O389" i="14" s="1"/>
  <c r="M447" i="14"/>
  <c r="P447" i="14" s="1"/>
  <c r="P449" i="14"/>
  <c r="P151" i="14"/>
  <c r="N149" i="14"/>
  <c r="P149" i="14" s="1"/>
  <c r="L444" i="14"/>
  <c r="O444" i="14" s="1"/>
  <c r="M421" i="14"/>
  <c r="P424" i="14"/>
  <c r="M422" i="14"/>
  <c r="P422" i="14" s="1"/>
  <c r="M632" i="12"/>
  <c r="P632" i="12" s="1"/>
  <c r="P424" i="13"/>
  <c r="K143" i="13"/>
  <c r="M345" i="14"/>
  <c r="P345" i="14" s="1"/>
  <c r="O347" i="14"/>
  <c r="M181" i="14"/>
  <c r="P181" i="14" s="1"/>
  <c r="P91" i="14"/>
  <c r="L66" i="14"/>
  <c r="O66" i="14" s="1"/>
  <c r="I131" i="14"/>
  <c r="K131" i="14" s="1"/>
  <c r="K143" i="14"/>
  <c r="I226" i="14"/>
  <c r="K654" i="13"/>
  <c r="M389" i="14"/>
  <c r="P389" i="14" s="1"/>
  <c r="L149" i="14"/>
  <c r="O149" i="14" s="1"/>
  <c r="O151" i="14"/>
  <c r="L389" i="12"/>
  <c r="O389" i="12" s="1"/>
  <c r="M24" i="12"/>
  <c r="M422" i="13"/>
  <c r="P422" i="13" s="1"/>
  <c r="O134" i="13"/>
  <c r="M629" i="14"/>
  <c r="P629" i="14" s="1"/>
  <c r="L419" i="14"/>
  <c r="K559" i="14"/>
  <c r="I543" i="14"/>
  <c r="K543" i="14" s="1"/>
  <c r="I164" i="14"/>
  <c r="K164" i="14" s="1"/>
  <c r="K174" i="14"/>
  <c r="L13" i="14"/>
  <c r="L11" i="14" s="1"/>
  <c r="L21" i="14"/>
  <c r="O21" i="14" s="1"/>
  <c r="O23" i="14"/>
  <c r="L20" i="14"/>
  <c r="L18" i="14" s="1"/>
  <c r="L165" i="14"/>
  <c r="O165" i="14" s="1"/>
  <c r="P15" i="14"/>
  <c r="O26" i="14"/>
  <c r="L16" i="14"/>
  <c r="P12" i="14"/>
  <c r="M9" i="14"/>
  <c r="N16" i="14"/>
  <c r="N14" i="14" s="1"/>
  <c r="N24" i="14"/>
  <c r="P24" i="14" s="1"/>
  <c r="N20" i="14"/>
  <c r="N18" i="14" s="1"/>
  <c r="K364" i="12"/>
  <c r="P545" i="14"/>
  <c r="O546" i="14"/>
  <c r="L544" i="14"/>
  <c r="O544" i="14" s="1"/>
  <c r="P446" i="14"/>
  <c r="M444" i="14"/>
  <c r="P444" i="14" s="1"/>
  <c r="L227" i="14"/>
  <c r="O280" i="14"/>
  <c r="L685" i="14"/>
  <c r="O685" i="14" s="1"/>
  <c r="O121" i="14"/>
  <c r="L119" i="14"/>
  <c r="O119" i="14" s="1"/>
  <c r="L419" i="13"/>
  <c r="O419" i="13" s="1"/>
  <c r="I418" i="14"/>
  <c r="K418" i="14" s="1"/>
  <c r="K434" i="14"/>
  <c r="J417" i="14"/>
  <c r="K417" i="14" s="1"/>
  <c r="K433" i="14"/>
  <c r="N9" i="14"/>
  <c r="P23" i="14"/>
  <c r="M20" i="14"/>
  <c r="O15" i="14"/>
  <c r="P53" i="14"/>
  <c r="N414" i="14"/>
  <c r="O29" i="14"/>
  <c r="P183" i="13"/>
  <c r="P549" i="14"/>
  <c r="M546" i="14"/>
  <c r="P546" i="14" s="1"/>
  <c r="M547" i="14"/>
  <c r="P547" i="14" s="1"/>
  <c r="M33" i="14"/>
  <c r="M13" i="14" s="1"/>
  <c r="P43" i="14"/>
  <c r="M41" i="14"/>
  <c r="O19" i="14"/>
  <c r="O12" i="14"/>
  <c r="L9" i="14"/>
  <c r="P26" i="14"/>
  <c r="M16" i="14"/>
  <c r="P29" i="14"/>
  <c r="P264" i="13"/>
  <c r="P90" i="13"/>
  <c r="O330" i="13"/>
  <c r="M20" i="13"/>
  <c r="M18" i="13" s="1"/>
  <c r="M419" i="12"/>
  <c r="P419" i="12" s="1"/>
  <c r="O317" i="12"/>
  <c r="P549" i="13"/>
  <c r="L66" i="13"/>
  <c r="O66" i="13" s="1"/>
  <c r="M315" i="13"/>
  <c r="P315" i="13" s="1"/>
  <c r="L629" i="12"/>
  <c r="O629" i="12" s="1"/>
  <c r="O183" i="12"/>
  <c r="P347" i="13"/>
  <c r="O328" i="13"/>
  <c r="O631" i="13"/>
  <c r="L629" i="13"/>
  <c r="O629" i="13" s="1"/>
  <c r="M546" i="13"/>
  <c r="P66" i="11"/>
  <c r="O347" i="13"/>
  <c r="I418" i="13"/>
  <c r="K418" i="13" s="1"/>
  <c r="P134" i="13"/>
  <c r="P168" i="13"/>
  <c r="N24" i="13"/>
  <c r="P24" i="13" s="1"/>
  <c r="N328" i="12"/>
  <c r="P328" i="12" s="1"/>
  <c r="P345" i="13"/>
  <c r="J417" i="12"/>
  <c r="K417" i="12" s="1"/>
  <c r="O330" i="12"/>
  <c r="L21" i="13"/>
  <c r="P690" i="13"/>
  <c r="M688" i="13"/>
  <c r="P688" i="13" s="1"/>
  <c r="M687" i="13"/>
  <c r="O391" i="13"/>
  <c r="L389" i="13"/>
  <c r="O389" i="13" s="1"/>
  <c r="K785" i="12"/>
  <c r="O23" i="13"/>
  <c r="N41" i="13"/>
  <c r="O41" i="13" s="1"/>
  <c r="M315" i="11"/>
  <c r="P315" i="11" s="1"/>
  <c r="P91" i="12"/>
  <c r="P183" i="12"/>
  <c r="P300" i="12"/>
  <c r="P23" i="13"/>
  <c r="O317" i="13"/>
  <c r="L315" i="13"/>
  <c r="O315" i="13" s="1"/>
  <c r="L402" i="12"/>
  <c r="O402" i="12" s="1"/>
  <c r="P345" i="12"/>
  <c r="P135" i="13"/>
  <c r="P9" i="13"/>
  <c r="O151" i="13"/>
  <c r="L149" i="13"/>
  <c r="O149" i="13" s="1"/>
  <c r="P167" i="13"/>
  <c r="N165" i="13"/>
  <c r="P165" i="13" s="1"/>
  <c r="P43" i="13"/>
  <c r="M41" i="13"/>
  <c r="K237" i="13"/>
  <c r="I226" i="13"/>
  <c r="O15" i="13"/>
  <c r="N9" i="13"/>
  <c r="L88" i="13"/>
  <c r="O88" i="13" s="1"/>
  <c r="O90" i="13"/>
  <c r="O29" i="13"/>
  <c r="P347" i="12"/>
  <c r="P43" i="12"/>
  <c r="L523" i="12"/>
  <c r="O523" i="12" s="1"/>
  <c r="O444" i="13"/>
  <c r="O467" i="13"/>
  <c r="O469" i="13"/>
  <c r="O446" i="13"/>
  <c r="P472" i="13"/>
  <c r="M469" i="13"/>
  <c r="M470" i="13"/>
  <c r="P470" i="13" s="1"/>
  <c r="N53" i="13"/>
  <c r="O53" i="13" s="1"/>
  <c r="P55" i="13"/>
  <c r="L9" i="13"/>
  <c r="O167" i="13"/>
  <c r="N261" i="13"/>
  <c r="P261" i="13" s="1"/>
  <c r="P263" i="13"/>
  <c r="M132" i="13"/>
  <c r="O183" i="13"/>
  <c r="L181" i="13"/>
  <c r="L16" i="13"/>
  <c r="O16" i="13" s="1"/>
  <c r="O26" i="13"/>
  <c r="L24" i="13"/>
  <c r="L20" i="13"/>
  <c r="K77" i="13"/>
  <c r="I65" i="13"/>
  <c r="K65" i="13" s="1"/>
  <c r="P90" i="9"/>
  <c r="O134" i="10"/>
  <c r="P472" i="12"/>
  <c r="K76" i="12"/>
  <c r="O546" i="13"/>
  <c r="L544" i="13"/>
  <c r="O544" i="13" s="1"/>
  <c r="P449" i="13"/>
  <c r="M446" i="13"/>
  <c r="M447" i="13"/>
  <c r="P447" i="13" s="1"/>
  <c r="M33" i="13"/>
  <c r="K288" i="13"/>
  <c r="J275" i="13"/>
  <c r="K275" i="13" s="1"/>
  <c r="K76" i="13"/>
  <c r="I64" i="13"/>
  <c r="K64" i="13" s="1"/>
  <c r="M66" i="13"/>
  <c r="P66" i="13" s="1"/>
  <c r="P15" i="13"/>
  <c r="L419" i="12"/>
  <c r="O419" i="12" s="1"/>
  <c r="M389" i="12"/>
  <c r="P389" i="12" s="1"/>
  <c r="P549" i="12"/>
  <c r="K433" i="13"/>
  <c r="J417" i="13"/>
  <c r="K417" i="13" s="1"/>
  <c r="P660" i="13"/>
  <c r="M657" i="13"/>
  <c r="M658" i="13"/>
  <c r="P658" i="13" s="1"/>
  <c r="O470" i="13"/>
  <c r="O404" i="13"/>
  <c r="L402" i="13"/>
  <c r="O402" i="13" s="1"/>
  <c r="P88" i="13"/>
  <c r="M328" i="13"/>
  <c r="P328" i="13" s="1"/>
  <c r="P44" i="13"/>
  <c r="N181" i="13"/>
  <c r="P181" i="13" s="1"/>
  <c r="O238" i="13"/>
  <c r="L227" i="13"/>
  <c r="P19" i="13"/>
  <c r="O55" i="13"/>
  <c r="O263" i="13"/>
  <c r="N14" i="13"/>
  <c r="P279" i="13"/>
  <c r="M277" i="13"/>
  <c r="O121" i="12"/>
  <c r="M469" i="12"/>
  <c r="M467" i="12" s="1"/>
  <c r="P467" i="12" s="1"/>
  <c r="P53" i="12"/>
  <c r="M546" i="12"/>
  <c r="P546" i="12" s="1"/>
  <c r="P791" i="13"/>
  <c r="M788" i="13"/>
  <c r="M789" i="13"/>
  <c r="P789" i="13" s="1"/>
  <c r="N21" i="13"/>
  <c r="P21" i="13" s="1"/>
  <c r="N20" i="13"/>
  <c r="N18" i="13" s="1"/>
  <c r="N13" i="13"/>
  <c r="N10" i="13" s="1"/>
  <c r="P29" i="13"/>
  <c r="O300" i="13"/>
  <c r="L298" i="13"/>
  <c r="O298" i="13" s="1"/>
  <c r="N149" i="13"/>
  <c r="P149" i="13" s="1"/>
  <c r="P151" i="13"/>
  <c r="P26" i="13"/>
  <c r="M16" i="13"/>
  <c r="P16" i="13" s="1"/>
  <c r="N132" i="13"/>
  <c r="O132" i="13" s="1"/>
  <c r="O183" i="11"/>
  <c r="P151" i="11"/>
  <c r="P44" i="12"/>
  <c r="P298" i="12"/>
  <c r="O167" i="11"/>
  <c r="L31" i="10"/>
  <c r="M149" i="10"/>
  <c r="P149" i="10" s="1"/>
  <c r="P125" i="11"/>
  <c r="P330" i="11"/>
  <c r="P134" i="11"/>
  <c r="P68" i="12"/>
  <c r="O300" i="12"/>
  <c r="L34" i="12"/>
  <c r="O34" i="12" s="1"/>
  <c r="L786" i="11"/>
  <c r="O786" i="11" s="1"/>
  <c r="O184" i="12"/>
  <c r="O135" i="10"/>
  <c r="O167" i="12"/>
  <c r="O68" i="9"/>
  <c r="O23" i="11"/>
  <c r="M687" i="12"/>
  <c r="M685" i="12" s="1"/>
  <c r="P685" i="12" s="1"/>
  <c r="P165" i="12"/>
  <c r="O165" i="12"/>
  <c r="P167" i="12"/>
  <c r="P317" i="12"/>
  <c r="M467" i="10"/>
  <c r="P467" i="10" s="1"/>
  <c r="M470" i="10"/>
  <c r="P470" i="10" s="1"/>
  <c r="P277" i="10"/>
  <c r="L389" i="11"/>
  <c r="O389" i="11" s="1"/>
  <c r="M41" i="12"/>
  <c r="P41" i="12" s="1"/>
  <c r="L132" i="12"/>
  <c r="O132" i="12" s="1"/>
  <c r="P167" i="10"/>
  <c r="P183" i="10"/>
  <c r="O90" i="11"/>
  <c r="L328" i="12"/>
  <c r="P261" i="12"/>
  <c r="O43" i="9"/>
  <c r="L444" i="10"/>
  <c r="O444" i="10" s="1"/>
  <c r="L149" i="11"/>
  <c r="O149" i="11" s="1"/>
  <c r="P690" i="12"/>
  <c r="O33" i="12"/>
  <c r="O279" i="12"/>
  <c r="K76" i="11"/>
  <c r="L21" i="11"/>
  <c r="O657" i="12"/>
  <c r="L655" i="12"/>
  <c r="O655" i="12" s="1"/>
  <c r="L34" i="11"/>
  <c r="O34" i="11" s="1"/>
  <c r="M66" i="12"/>
  <c r="P66" i="12" s="1"/>
  <c r="L227" i="12"/>
  <c r="O238" i="12"/>
  <c r="L30" i="12"/>
  <c r="L28" i="12" s="1"/>
  <c r="O28" i="12" s="1"/>
  <c r="O181" i="12"/>
  <c r="P55" i="12"/>
  <c r="L298" i="12"/>
  <c r="O298" i="12" s="1"/>
  <c r="P328" i="10"/>
  <c r="O134" i="11"/>
  <c r="P41" i="11"/>
  <c r="L277" i="12"/>
  <c r="O277" i="12" s="1"/>
  <c r="O68" i="12"/>
  <c r="I164" i="11"/>
  <c r="K164" i="11" s="1"/>
  <c r="P263" i="12"/>
  <c r="L544" i="12"/>
  <c r="O544" i="12" s="1"/>
  <c r="M789" i="12"/>
  <c r="P789" i="12" s="1"/>
  <c r="M788" i="12"/>
  <c r="P791" i="12"/>
  <c r="I226" i="10"/>
  <c r="K226" i="10" s="1"/>
  <c r="P23" i="10"/>
  <c r="L523" i="11"/>
  <c r="O523" i="11" s="1"/>
  <c r="P138" i="11"/>
  <c r="P90" i="11"/>
  <c r="L88" i="11"/>
  <c r="O88" i="11" s="1"/>
  <c r="O469" i="12"/>
  <c r="P449" i="12"/>
  <c r="M446" i="12"/>
  <c r="M33" i="12"/>
  <c r="M447" i="12"/>
  <c r="P447" i="12" s="1"/>
  <c r="K288" i="12"/>
  <c r="P181" i="12"/>
  <c r="I164" i="12"/>
  <c r="K164" i="12" s="1"/>
  <c r="K174" i="12"/>
  <c r="P12" i="12"/>
  <c r="M9" i="12"/>
  <c r="M21" i="12"/>
  <c r="P21" i="12" s="1"/>
  <c r="P23" i="12"/>
  <c r="M20" i="12"/>
  <c r="O26" i="12"/>
  <c r="L16" i="12"/>
  <c r="L24" i="12"/>
  <c r="L149" i="12"/>
  <c r="O151" i="12"/>
  <c r="M277" i="12"/>
  <c r="P277" i="12" s="1"/>
  <c r="P279" i="12"/>
  <c r="L20" i="12"/>
  <c r="L18" i="12" s="1"/>
  <c r="L13" i="12"/>
  <c r="L21" i="12"/>
  <c r="O21" i="12" s="1"/>
  <c r="O23" i="12"/>
  <c r="O43" i="12"/>
  <c r="L41" i="12"/>
  <c r="O9" i="12"/>
  <c r="O685" i="12"/>
  <c r="M655" i="12"/>
  <c r="P655" i="12" s="1"/>
  <c r="P657" i="12"/>
  <c r="N24" i="12"/>
  <c r="P26" i="12"/>
  <c r="N16" i="12"/>
  <c r="O55" i="12"/>
  <c r="L53" i="12"/>
  <c r="O53" i="12" s="1"/>
  <c r="K237" i="12"/>
  <c r="I226" i="12"/>
  <c r="O90" i="12"/>
  <c r="L88" i="12"/>
  <c r="O88" i="12" s="1"/>
  <c r="O687" i="12"/>
  <c r="N9" i="12"/>
  <c r="M88" i="12"/>
  <c r="P88" i="12" s="1"/>
  <c r="O66" i="12"/>
  <c r="O331" i="11"/>
  <c r="P134" i="12"/>
  <c r="M132" i="12"/>
  <c r="P132" i="12" s="1"/>
  <c r="I418" i="12"/>
  <c r="K418" i="12" s="1"/>
  <c r="K434" i="12"/>
  <c r="N20" i="12"/>
  <c r="N18" i="12" s="1"/>
  <c r="N414" i="12"/>
  <c r="O421" i="9"/>
  <c r="O19" i="12"/>
  <c r="P29" i="12"/>
  <c r="O263" i="12"/>
  <c r="L261" i="12"/>
  <c r="O261" i="12" s="1"/>
  <c r="N149" i="12"/>
  <c r="P149" i="12" s="1"/>
  <c r="N30" i="12"/>
  <c r="N28" i="12" s="1"/>
  <c r="N31" i="12"/>
  <c r="O31" i="12" s="1"/>
  <c r="N13" i="12"/>
  <c r="O183" i="9"/>
  <c r="P549" i="10"/>
  <c r="P88" i="11"/>
  <c r="O132" i="11"/>
  <c r="M402" i="11"/>
  <c r="P402" i="11" s="1"/>
  <c r="M277" i="9"/>
  <c r="P277" i="9" s="1"/>
  <c r="M402" i="9"/>
  <c r="P402" i="9" s="1"/>
  <c r="O263" i="10"/>
  <c r="K76" i="10"/>
  <c r="O121" i="11"/>
  <c r="L544" i="9"/>
  <c r="O544" i="9" s="1"/>
  <c r="M632" i="11"/>
  <c r="P632" i="11" s="1"/>
  <c r="M631" i="11"/>
  <c r="P119" i="11"/>
  <c r="P280" i="11"/>
  <c r="K143" i="10"/>
  <c r="P347" i="11"/>
  <c r="O348" i="11"/>
  <c r="P121" i="11"/>
  <c r="P301" i="11"/>
  <c r="L389" i="10"/>
  <c r="O389" i="10" s="1"/>
  <c r="N24" i="11"/>
  <c r="I65" i="11"/>
  <c r="K65" i="11" s="1"/>
  <c r="M421" i="11"/>
  <c r="M33" i="11"/>
  <c r="M13" i="11" s="1"/>
  <c r="M402" i="10"/>
  <c r="P402" i="10" s="1"/>
  <c r="N14" i="11"/>
  <c r="L20" i="11"/>
  <c r="L18" i="11" s="1"/>
  <c r="M447" i="11"/>
  <c r="P447" i="11" s="1"/>
  <c r="M446" i="11"/>
  <c r="M444" i="11" s="1"/>
  <c r="P449" i="11"/>
  <c r="O330" i="11"/>
  <c r="P167" i="11"/>
  <c r="P348" i="11"/>
  <c r="M132" i="11"/>
  <c r="P132" i="11" s="1"/>
  <c r="L315" i="11"/>
  <c r="O315" i="11" s="1"/>
  <c r="O261" i="11"/>
  <c r="P68" i="11"/>
  <c r="O68" i="11"/>
  <c r="P279" i="11"/>
  <c r="M277" i="11"/>
  <c r="O657" i="11"/>
  <c r="L655" i="11"/>
  <c r="O655" i="11" s="1"/>
  <c r="O345" i="9"/>
  <c r="P330" i="10"/>
  <c r="P165" i="10"/>
  <c r="K131" i="10"/>
  <c r="M546" i="10"/>
  <c r="M544" i="10" s="1"/>
  <c r="P544" i="10" s="1"/>
  <c r="N181" i="11"/>
  <c r="O181" i="11" s="1"/>
  <c r="O263" i="11"/>
  <c r="L13" i="11"/>
  <c r="P300" i="11"/>
  <c r="M298" i="11"/>
  <c r="P298" i="11" s="1"/>
  <c r="P43" i="11"/>
  <c r="O279" i="11"/>
  <c r="N277" i="11"/>
  <c r="O277" i="11" s="1"/>
  <c r="L523" i="9"/>
  <c r="O523" i="9" s="1"/>
  <c r="P69" i="10"/>
  <c r="L41" i="11"/>
  <c r="O41" i="11" s="1"/>
  <c r="O43" i="11"/>
  <c r="P263" i="11"/>
  <c r="M261" i="11"/>
  <c r="P261" i="11" s="1"/>
  <c r="K559" i="11"/>
  <c r="I543" i="11"/>
  <c r="K543" i="11" s="1"/>
  <c r="P469" i="11"/>
  <c r="M467" i="11"/>
  <c r="P467" i="11" s="1"/>
  <c r="P547" i="11"/>
  <c r="O404" i="11"/>
  <c r="L402" i="11"/>
  <c r="O402" i="11" s="1"/>
  <c r="L629" i="11"/>
  <c r="O629" i="11" s="1"/>
  <c r="O631" i="11"/>
  <c r="K275" i="11"/>
  <c r="N21" i="11"/>
  <c r="N20" i="11"/>
  <c r="N18" i="11" s="1"/>
  <c r="N13" i="11"/>
  <c r="P23" i="11"/>
  <c r="M20" i="11"/>
  <c r="M21" i="11"/>
  <c r="P53" i="11"/>
  <c r="L298" i="11"/>
  <c r="O298" i="11" s="1"/>
  <c r="M544" i="11"/>
  <c r="P544" i="11" s="1"/>
  <c r="O168" i="11"/>
  <c r="L544" i="11"/>
  <c r="O544" i="11" s="1"/>
  <c r="O546" i="11"/>
  <c r="O421" i="11"/>
  <c r="L419" i="11"/>
  <c r="P184" i="11"/>
  <c r="O184" i="11"/>
  <c r="O15" i="11"/>
  <c r="P19" i="11"/>
  <c r="P69" i="11"/>
  <c r="O69" i="11"/>
  <c r="P55" i="11"/>
  <c r="O55" i="11"/>
  <c r="O446" i="11"/>
  <c r="L444" i="11"/>
  <c r="M149" i="11"/>
  <c r="P149" i="11" s="1"/>
  <c r="P15" i="11"/>
  <c r="J417" i="11"/>
  <c r="K417" i="11" s="1"/>
  <c r="K433" i="11"/>
  <c r="N444" i="11"/>
  <c r="K288" i="11"/>
  <c r="P345" i="11"/>
  <c r="O9" i="11"/>
  <c r="O469" i="11"/>
  <c r="L467" i="11"/>
  <c r="O467" i="11" s="1"/>
  <c r="P29" i="11"/>
  <c r="P9" i="11"/>
  <c r="O119" i="11"/>
  <c r="O66" i="11"/>
  <c r="P55" i="9"/>
  <c r="P43" i="10"/>
  <c r="K237" i="11"/>
  <c r="I226" i="11"/>
  <c r="J364" i="11"/>
  <c r="K364" i="11" s="1"/>
  <c r="P59" i="11"/>
  <c r="O59" i="11"/>
  <c r="O33" i="11"/>
  <c r="L31" i="11"/>
  <c r="O31" i="11" s="1"/>
  <c r="L30" i="11"/>
  <c r="O30" i="11" s="1"/>
  <c r="P56" i="11"/>
  <c r="O56" i="11"/>
  <c r="P26" i="11"/>
  <c r="M16" i="11"/>
  <c r="P16" i="11" s="1"/>
  <c r="M24" i="11"/>
  <c r="O53" i="11"/>
  <c r="K143" i="11"/>
  <c r="I131" i="11"/>
  <c r="K131" i="11" s="1"/>
  <c r="O238" i="11"/>
  <c r="L227" i="11"/>
  <c r="P183" i="11"/>
  <c r="K365" i="11"/>
  <c r="O26" i="11"/>
  <c r="L24" i="11"/>
  <c r="L16" i="11"/>
  <c r="O16" i="11" s="1"/>
  <c r="N9" i="11"/>
  <c r="M20" i="10"/>
  <c r="M18" i="10" s="1"/>
  <c r="O347" i="11"/>
  <c r="L345" i="11"/>
  <c r="O345" i="11" s="1"/>
  <c r="O29" i="11"/>
  <c r="N328" i="11"/>
  <c r="N165" i="11"/>
  <c r="L655" i="9"/>
  <c r="O655" i="9" s="1"/>
  <c r="P472" i="10"/>
  <c r="N181" i="10"/>
  <c r="P181" i="10" s="1"/>
  <c r="L685" i="10"/>
  <c r="O685" i="10" s="1"/>
  <c r="P90" i="10"/>
  <c r="P345" i="10"/>
  <c r="O43" i="10"/>
  <c r="L419" i="10"/>
  <c r="O419" i="10" s="1"/>
  <c r="P41" i="10"/>
  <c r="O279" i="10"/>
  <c r="O279" i="9"/>
  <c r="N21" i="10"/>
  <c r="P21" i="10" s="1"/>
  <c r="M119" i="10"/>
  <c r="P119" i="10" s="1"/>
  <c r="P279" i="10"/>
  <c r="O631" i="9"/>
  <c r="O347" i="10"/>
  <c r="O167" i="9"/>
  <c r="O328" i="10"/>
  <c r="P138" i="10"/>
  <c r="O168" i="10"/>
  <c r="O68" i="10"/>
  <c r="N20" i="10"/>
  <c r="N18" i="10" s="1"/>
  <c r="O151" i="10"/>
  <c r="L149" i="10"/>
  <c r="O149" i="10" s="1"/>
  <c r="M389" i="9"/>
  <c r="P389" i="9" s="1"/>
  <c r="L277" i="10"/>
  <c r="O277" i="10" s="1"/>
  <c r="O330" i="10"/>
  <c r="M24" i="10"/>
  <c r="P24" i="10" s="1"/>
  <c r="M16" i="10"/>
  <c r="M14" i="10" s="1"/>
  <c r="O469" i="10"/>
  <c r="L467" i="10"/>
  <c r="O467" i="10" s="1"/>
  <c r="L544" i="10"/>
  <c r="O544" i="10" s="1"/>
  <c r="O546" i="10"/>
  <c r="O36" i="10"/>
  <c r="L34" i="10"/>
  <c r="O34" i="10" s="1"/>
  <c r="L34" i="9"/>
  <c r="O34" i="9" s="1"/>
  <c r="N132" i="10"/>
  <c r="P132" i="10" s="1"/>
  <c r="O55" i="10"/>
  <c r="L30" i="10"/>
  <c r="L28" i="10" s="1"/>
  <c r="O28" i="10" s="1"/>
  <c r="P347" i="10"/>
  <c r="L523" i="10"/>
  <c r="O523" i="10" s="1"/>
  <c r="O525" i="10"/>
  <c r="N53" i="10"/>
  <c r="P53" i="10" s="1"/>
  <c r="P55" i="10"/>
  <c r="O404" i="10"/>
  <c r="L402" i="10"/>
  <c r="O402" i="10" s="1"/>
  <c r="O657" i="10"/>
  <c r="L655" i="10"/>
  <c r="O655" i="10" s="1"/>
  <c r="P26" i="10"/>
  <c r="N16" i="10"/>
  <c r="N14" i="10" s="1"/>
  <c r="M20" i="9"/>
  <c r="M18" i="9" s="1"/>
  <c r="O19" i="10"/>
  <c r="O183" i="10"/>
  <c r="L181" i="10"/>
  <c r="O300" i="10"/>
  <c r="N298" i="10"/>
  <c r="O298" i="10" s="1"/>
  <c r="P317" i="10"/>
  <c r="M315" i="10"/>
  <c r="N66" i="10"/>
  <c r="O167" i="10"/>
  <c r="L165" i="10"/>
  <c r="O165" i="10" s="1"/>
  <c r="P134" i="10"/>
  <c r="O121" i="10"/>
  <c r="L119" i="10"/>
  <c r="O119" i="10" s="1"/>
  <c r="P300" i="10"/>
  <c r="P184" i="10"/>
  <c r="M9" i="10"/>
  <c r="P12" i="10"/>
  <c r="J364" i="9"/>
  <c r="K364" i="9" s="1"/>
  <c r="K433" i="10"/>
  <c r="J417" i="10"/>
  <c r="K417" i="10" s="1"/>
  <c r="O12" i="10"/>
  <c r="L9" i="10"/>
  <c r="K77" i="10"/>
  <c r="I65" i="10"/>
  <c r="K65" i="10" s="1"/>
  <c r="O90" i="10"/>
  <c r="L88" i="10"/>
  <c r="P19" i="10"/>
  <c r="J417" i="9"/>
  <c r="K417" i="9" s="1"/>
  <c r="P23" i="9"/>
  <c r="K365" i="10"/>
  <c r="J364" i="10"/>
  <c r="K364" i="10" s="1"/>
  <c r="P424" i="10"/>
  <c r="M422" i="10"/>
  <c r="P422" i="10" s="1"/>
  <c r="M421" i="10"/>
  <c r="M33" i="10"/>
  <c r="P15" i="10"/>
  <c r="O26" i="10"/>
  <c r="L16" i="10"/>
  <c r="L53" i="10"/>
  <c r="L24" i="10"/>
  <c r="O24" i="10" s="1"/>
  <c r="L227" i="10"/>
  <c r="O238" i="10"/>
  <c r="N31" i="10"/>
  <c r="O41" i="10"/>
  <c r="I226" i="9"/>
  <c r="K226" i="9" s="1"/>
  <c r="P634" i="10"/>
  <c r="M631" i="10"/>
  <c r="M632" i="10"/>
  <c r="P632" i="10" s="1"/>
  <c r="I418" i="10"/>
  <c r="K418" i="10" s="1"/>
  <c r="K434" i="10"/>
  <c r="P449" i="10"/>
  <c r="M446" i="10"/>
  <c r="M447" i="10"/>
  <c r="P447" i="10" s="1"/>
  <c r="N88" i="10"/>
  <c r="P88" i="10" s="1"/>
  <c r="M21" i="9"/>
  <c r="P21" i="9" s="1"/>
  <c r="P151" i="9"/>
  <c r="P391" i="10"/>
  <c r="M389" i="10"/>
  <c r="P389" i="10" s="1"/>
  <c r="P135" i="10"/>
  <c r="N261" i="10"/>
  <c r="P263" i="10"/>
  <c r="L345" i="10"/>
  <c r="O345" i="10" s="1"/>
  <c r="P68" i="10"/>
  <c r="O317" i="10"/>
  <c r="L315" i="10"/>
  <c r="O315" i="10" s="1"/>
  <c r="O23" i="10"/>
  <c r="L20" i="10"/>
  <c r="L13" i="10"/>
  <c r="L21" i="10"/>
  <c r="N13" i="10"/>
  <c r="L786" i="9"/>
  <c r="O786" i="9" s="1"/>
  <c r="O23" i="9"/>
  <c r="O53" i="9"/>
  <c r="P348" i="9"/>
  <c r="O469" i="9"/>
  <c r="L467" i="9"/>
  <c r="O467" i="9" s="1"/>
  <c r="L41" i="9"/>
  <c r="O41" i="9" s="1"/>
  <c r="M298" i="9"/>
  <c r="P298" i="9" s="1"/>
  <c r="P300" i="9"/>
  <c r="L66" i="9"/>
  <c r="O66" i="9" s="1"/>
  <c r="P263" i="9"/>
  <c r="M261" i="9"/>
  <c r="P261" i="9" s="1"/>
  <c r="L261" i="9"/>
  <c r="O261" i="9" s="1"/>
  <c r="O263" i="9"/>
  <c r="P347" i="9"/>
  <c r="O317" i="9"/>
  <c r="L315" i="9"/>
  <c r="O315" i="9" s="1"/>
  <c r="P43" i="9"/>
  <c r="M41" i="9"/>
  <c r="P41" i="9" s="1"/>
  <c r="O151" i="9"/>
  <c r="L149" i="9"/>
  <c r="O149" i="9" s="1"/>
  <c r="M632" i="9"/>
  <c r="P632" i="9" s="1"/>
  <c r="P634" i="9"/>
  <c r="M631" i="9"/>
  <c r="O90" i="9"/>
  <c r="P121" i="9"/>
  <c r="M119" i="9"/>
  <c r="P119" i="9" s="1"/>
  <c r="N88" i="9"/>
  <c r="O88" i="9" s="1"/>
  <c r="O391" i="9"/>
  <c r="L389" i="9"/>
  <c r="O389" i="9" s="1"/>
  <c r="M422" i="9"/>
  <c r="P422" i="9" s="1"/>
  <c r="M421" i="9"/>
  <c r="P424" i="9"/>
  <c r="O300" i="9"/>
  <c r="L298" i="9"/>
  <c r="O298" i="9" s="1"/>
  <c r="O121" i="9"/>
  <c r="L119" i="9"/>
  <c r="O119" i="9" s="1"/>
  <c r="I418" i="9"/>
  <c r="K418" i="9" s="1"/>
  <c r="K434" i="9"/>
  <c r="L444" i="9"/>
  <c r="O444" i="9" s="1"/>
  <c r="O347" i="9"/>
  <c r="P184" i="9"/>
  <c r="K77" i="9"/>
  <c r="O55" i="9"/>
  <c r="P469" i="9"/>
  <c r="M467" i="9"/>
  <c r="P467" i="9" s="1"/>
  <c r="M66" i="9"/>
  <c r="P66" i="9" s="1"/>
  <c r="P68" i="9"/>
  <c r="O15" i="9"/>
  <c r="M345" i="9"/>
  <c r="P345" i="9" s="1"/>
  <c r="P132" i="9"/>
  <c r="P12" i="9"/>
  <c r="M9" i="9"/>
  <c r="O328" i="9"/>
  <c r="O419" i="9"/>
  <c r="O330" i="9"/>
  <c r="O21" i="9"/>
  <c r="L31" i="9"/>
  <c r="O31" i="9" s="1"/>
  <c r="L30" i="9"/>
  <c r="O30" i="9" s="1"/>
  <c r="O33" i="9"/>
  <c r="O29" i="9"/>
  <c r="M24" i="9"/>
  <c r="M16" i="9"/>
  <c r="P26" i="9"/>
  <c r="N9" i="9"/>
  <c r="P330" i="9"/>
  <c r="P53" i="9"/>
  <c r="P328" i="9"/>
  <c r="P19" i="9"/>
  <c r="P549" i="9"/>
  <c r="M546" i="9"/>
  <c r="P546" i="9" s="1"/>
  <c r="M547" i="9"/>
  <c r="P547" i="9" s="1"/>
  <c r="L227" i="9"/>
  <c r="O238" i="9"/>
  <c r="K143" i="9"/>
  <c r="J131" i="9"/>
  <c r="K131" i="9" s="1"/>
  <c r="L24" i="9"/>
  <c r="O26" i="9"/>
  <c r="L16" i="9"/>
  <c r="P317" i="9"/>
  <c r="M315" i="9"/>
  <c r="P315" i="9" s="1"/>
  <c r="N165" i="9"/>
  <c r="N414" i="9"/>
  <c r="P183" i="9"/>
  <c r="O404" i="9"/>
  <c r="L402" i="9"/>
  <c r="O402" i="9" s="1"/>
  <c r="M33" i="9"/>
  <c r="L13" i="9"/>
  <c r="P134" i="9"/>
  <c r="N20" i="9"/>
  <c r="N18" i="9" s="1"/>
  <c r="N13" i="9"/>
  <c r="O132" i="9"/>
  <c r="K76" i="9"/>
  <c r="I64" i="9"/>
  <c r="K64" i="9" s="1"/>
  <c r="O19" i="9"/>
  <c r="P545" i="9"/>
  <c r="N181" i="9"/>
  <c r="O181" i="9" s="1"/>
  <c r="O687" i="9"/>
  <c r="L685" i="9"/>
  <c r="O685" i="9" s="1"/>
  <c r="L11" i="9"/>
  <c r="O12" i="9"/>
  <c r="L9" i="9"/>
  <c r="P446" i="9"/>
  <c r="M444" i="9"/>
  <c r="P444" i="9" s="1"/>
  <c r="P167" i="9"/>
  <c r="N16" i="9"/>
  <c r="N14" i="9" s="1"/>
  <c r="N24" i="9"/>
  <c r="L20" i="9"/>
  <c r="M165" i="9"/>
  <c r="O134" i="9"/>
  <c r="P24" i="21" l="1"/>
  <c r="O16" i="21"/>
  <c r="O30" i="21"/>
  <c r="N11" i="21"/>
  <c r="P11" i="21" s="1"/>
  <c r="P165" i="20"/>
  <c r="L14" i="20"/>
  <c r="O14" i="20" s="1"/>
  <c r="P421" i="21"/>
  <c r="P24" i="18"/>
  <c r="P149" i="20"/>
  <c r="P261" i="21"/>
  <c r="N8" i="21"/>
  <c r="M444" i="17"/>
  <c r="P444" i="17" s="1"/>
  <c r="P469" i="20"/>
  <c r="N37" i="21"/>
  <c r="P687" i="21"/>
  <c r="M685" i="21"/>
  <c r="P685" i="21" s="1"/>
  <c r="N37" i="19"/>
  <c r="O21" i="21"/>
  <c r="P546" i="21"/>
  <c r="M544" i="21"/>
  <c r="P544" i="21" s="1"/>
  <c r="M685" i="19"/>
  <c r="P685" i="19" s="1"/>
  <c r="O24" i="20"/>
  <c r="O20" i="21"/>
  <c r="P9" i="21"/>
  <c r="P18" i="21"/>
  <c r="P20" i="21"/>
  <c r="P469" i="21"/>
  <c r="M467" i="21"/>
  <c r="P467" i="21" s="1"/>
  <c r="O13" i="21"/>
  <c r="L10" i="21"/>
  <c r="O10" i="21" s="1"/>
  <c r="M37" i="21"/>
  <c r="P631" i="21"/>
  <c r="M629" i="21"/>
  <c r="P629" i="21" s="1"/>
  <c r="L11" i="21"/>
  <c r="P657" i="21"/>
  <c r="M655" i="21"/>
  <c r="P655" i="21" s="1"/>
  <c r="P24" i="20"/>
  <c r="P629" i="20"/>
  <c r="L37" i="21"/>
  <c r="O14" i="21"/>
  <c r="L414" i="21"/>
  <c r="O414" i="21" s="1"/>
  <c r="O419" i="21"/>
  <c r="O9" i="21"/>
  <c r="P21" i="21"/>
  <c r="L18" i="21"/>
  <c r="O18" i="21" s="1"/>
  <c r="P788" i="21"/>
  <c r="M786" i="21"/>
  <c r="P786" i="21" s="1"/>
  <c r="P16" i="21"/>
  <c r="M14" i="21"/>
  <c r="P14" i="21" s="1"/>
  <c r="P13" i="21"/>
  <c r="M10" i="21"/>
  <c r="P10" i="21" s="1"/>
  <c r="P33" i="21"/>
  <c r="M30" i="21"/>
  <c r="M31" i="21"/>
  <c r="P31" i="21" s="1"/>
  <c r="M685" i="17"/>
  <c r="P685" i="17" s="1"/>
  <c r="P631" i="20"/>
  <c r="I180" i="18"/>
  <c r="K180" i="18" s="1"/>
  <c r="L28" i="20"/>
  <c r="O28" i="20" s="1"/>
  <c r="L37" i="20"/>
  <c r="O345" i="19"/>
  <c r="P88" i="20"/>
  <c r="O345" i="20"/>
  <c r="P14" i="19"/>
  <c r="O21" i="20"/>
  <c r="O24" i="19"/>
  <c r="N8" i="20"/>
  <c r="N11" i="20"/>
  <c r="N37" i="20"/>
  <c r="P16" i="20"/>
  <c r="M14" i="20"/>
  <c r="P14" i="20" s="1"/>
  <c r="P546" i="20"/>
  <c r="M544" i="20"/>
  <c r="P544" i="20" s="1"/>
  <c r="N414" i="20"/>
  <c r="O18" i="20"/>
  <c r="P328" i="20"/>
  <c r="L414" i="20"/>
  <c r="O414" i="20" s="1"/>
  <c r="O419" i="20"/>
  <c r="P685" i="20"/>
  <c r="P33" i="20"/>
  <c r="M30" i="20"/>
  <c r="M31" i="20"/>
  <c r="P31" i="20" s="1"/>
  <c r="M13" i="20"/>
  <c r="M37" i="20"/>
  <c r="O13" i="20"/>
  <c r="L10" i="20"/>
  <c r="L11" i="20"/>
  <c r="K226" i="20"/>
  <c r="I180" i="20"/>
  <c r="K180" i="20" s="1"/>
  <c r="P9" i="20"/>
  <c r="O20" i="20"/>
  <c r="N10" i="19"/>
  <c r="N8" i="19" s="1"/>
  <c r="P16" i="19"/>
  <c r="O14" i="19"/>
  <c r="P20" i="20"/>
  <c r="M18" i="20"/>
  <c r="P18" i="20" s="1"/>
  <c r="P419" i="20"/>
  <c r="P261" i="18"/>
  <c r="P546" i="19"/>
  <c r="M544" i="19"/>
  <c r="P544" i="19" s="1"/>
  <c r="P277" i="17"/>
  <c r="N37" i="18"/>
  <c r="P20" i="19"/>
  <c r="M37" i="19"/>
  <c r="P53" i="18"/>
  <c r="P24" i="19"/>
  <c r="P469" i="19"/>
  <c r="M467" i="19"/>
  <c r="P467" i="19" s="1"/>
  <c r="M18" i="19"/>
  <c r="P18" i="19" s="1"/>
  <c r="O53" i="18"/>
  <c r="N11" i="19"/>
  <c r="O16" i="19"/>
  <c r="O21" i="19"/>
  <c r="P13" i="19"/>
  <c r="M10" i="19"/>
  <c r="M629" i="19"/>
  <c r="P629" i="19" s="1"/>
  <c r="P631" i="19"/>
  <c r="P9" i="19"/>
  <c r="O88" i="19"/>
  <c r="L37" i="19"/>
  <c r="O13" i="19"/>
  <c r="L10" i="19"/>
  <c r="P657" i="19"/>
  <c r="M655" i="19"/>
  <c r="P655" i="19" s="1"/>
  <c r="O20" i="19"/>
  <c r="L18" i="19"/>
  <c r="O18" i="19" s="1"/>
  <c r="P33" i="19"/>
  <c r="M30" i="19"/>
  <c r="M31" i="19"/>
  <c r="P31" i="19" s="1"/>
  <c r="M11" i="19"/>
  <c r="L414" i="19"/>
  <c r="O414" i="19" s="1"/>
  <c r="L11" i="19"/>
  <c r="K226" i="19"/>
  <c r="I180" i="19"/>
  <c r="K180" i="19" s="1"/>
  <c r="O9" i="19"/>
  <c r="P277" i="14"/>
  <c r="L28" i="19"/>
  <c r="O28" i="19" s="1"/>
  <c r="M419" i="19"/>
  <c r="P421" i="19"/>
  <c r="M786" i="16"/>
  <c r="P786" i="16" s="1"/>
  <c r="P687" i="18"/>
  <c r="M685" i="18"/>
  <c r="P685" i="18" s="1"/>
  <c r="O88" i="16"/>
  <c r="O30" i="17"/>
  <c r="L28" i="18"/>
  <c r="O28" i="18" s="1"/>
  <c r="L14" i="18"/>
  <c r="O14" i="18" s="1"/>
  <c r="L414" i="17"/>
  <c r="O414" i="17" s="1"/>
  <c r="P21" i="18"/>
  <c r="O20" i="18"/>
  <c r="L18" i="18"/>
  <c r="O18" i="18" s="1"/>
  <c r="P20" i="18"/>
  <c r="P788" i="18"/>
  <c r="M786" i="18"/>
  <c r="P786" i="18" s="1"/>
  <c r="M544" i="18"/>
  <c r="P544" i="18" s="1"/>
  <c r="N10" i="18"/>
  <c r="N8" i="18" s="1"/>
  <c r="N11" i="18"/>
  <c r="O11" i="18" s="1"/>
  <c r="P33" i="18"/>
  <c r="M30" i="18"/>
  <c r="M31" i="18"/>
  <c r="P31" i="18" s="1"/>
  <c r="M13" i="18"/>
  <c r="P16" i="18"/>
  <c r="M14" i="18"/>
  <c r="P14" i="18" s="1"/>
  <c r="P421" i="18"/>
  <c r="M419" i="18"/>
  <c r="O419" i="18"/>
  <c r="L414" i="18"/>
  <c r="O414" i="18" s="1"/>
  <c r="L37" i="18"/>
  <c r="M37" i="18"/>
  <c r="P9" i="18"/>
  <c r="P18" i="18"/>
  <c r="L10" i="18"/>
  <c r="O13" i="18"/>
  <c r="O21" i="16"/>
  <c r="O24" i="17"/>
  <c r="L10" i="15"/>
  <c r="L8" i="15" s="1"/>
  <c r="M685" i="16"/>
  <c r="P685" i="16" s="1"/>
  <c r="O24" i="16"/>
  <c r="O21" i="17"/>
  <c r="P24" i="16"/>
  <c r="P88" i="15"/>
  <c r="O11" i="17"/>
  <c r="L11" i="16"/>
  <c r="O11" i="16" s="1"/>
  <c r="P24" i="15"/>
  <c r="O20" i="17"/>
  <c r="P328" i="16"/>
  <c r="K226" i="17"/>
  <c r="I180" i="17"/>
  <c r="K180" i="17" s="1"/>
  <c r="O16" i="17"/>
  <c r="L10" i="17"/>
  <c r="L14" i="17"/>
  <c r="O14" i="17" s="1"/>
  <c r="P421" i="17"/>
  <c r="M419" i="17"/>
  <c r="P20" i="17"/>
  <c r="M18" i="17"/>
  <c r="P18" i="17" s="1"/>
  <c r="N37" i="17"/>
  <c r="O53" i="17"/>
  <c r="P53" i="17"/>
  <c r="L37" i="17"/>
  <c r="O41" i="17"/>
  <c r="P9" i="17"/>
  <c r="P657" i="17"/>
  <c r="M655" i="17"/>
  <c r="P655" i="17" s="1"/>
  <c r="M37" i="17"/>
  <c r="P631" i="17"/>
  <c r="M629" i="17"/>
  <c r="P629" i="17" s="1"/>
  <c r="P631" i="13"/>
  <c r="P16" i="17"/>
  <c r="M14" i="17"/>
  <c r="P14" i="17" s="1"/>
  <c r="P33" i="17"/>
  <c r="M30" i="17"/>
  <c r="M31" i="17"/>
  <c r="P31" i="17" s="1"/>
  <c r="M13" i="17"/>
  <c r="O18" i="17"/>
  <c r="N10" i="17"/>
  <c r="N8" i="17" s="1"/>
  <c r="O13" i="17"/>
  <c r="P261" i="16"/>
  <c r="P20" i="16"/>
  <c r="O18" i="16"/>
  <c r="O20" i="16"/>
  <c r="L414" i="16"/>
  <c r="O414" i="16" s="1"/>
  <c r="P11" i="16"/>
  <c r="M14" i="16"/>
  <c r="P14" i="16" s="1"/>
  <c r="P16" i="16"/>
  <c r="P546" i="16"/>
  <c r="M544" i="16"/>
  <c r="P544" i="16" s="1"/>
  <c r="M18" i="16"/>
  <c r="P18" i="16" s="1"/>
  <c r="L14" i="15"/>
  <c r="L28" i="13"/>
  <c r="O28" i="13" s="1"/>
  <c r="O24" i="15"/>
  <c r="L28" i="16"/>
  <c r="O28" i="16" s="1"/>
  <c r="O298" i="16"/>
  <c r="P298" i="16"/>
  <c r="P657" i="16"/>
  <c r="M655" i="16"/>
  <c r="P655" i="16" s="1"/>
  <c r="O328" i="12"/>
  <c r="L28" i="15"/>
  <c r="O28" i="15" s="1"/>
  <c r="O467" i="16"/>
  <c r="K226" i="16"/>
  <c r="I180" i="16"/>
  <c r="K180" i="16" s="1"/>
  <c r="P446" i="16"/>
  <c r="M444" i="16"/>
  <c r="P444" i="16" s="1"/>
  <c r="P467" i="16"/>
  <c r="O16" i="16"/>
  <c r="L14" i="16"/>
  <c r="O14" i="16" s="1"/>
  <c r="L10" i="16"/>
  <c r="O10" i="16" s="1"/>
  <c r="O165" i="16"/>
  <c r="O181" i="16"/>
  <c r="P419" i="16"/>
  <c r="N37" i="16"/>
  <c r="P41" i="16"/>
  <c r="O9" i="16"/>
  <c r="P13" i="16"/>
  <c r="M10" i="16"/>
  <c r="P10" i="16" s="1"/>
  <c r="P33" i="16"/>
  <c r="M30" i="16"/>
  <c r="M31" i="16"/>
  <c r="P31" i="16" s="1"/>
  <c r="P631" i="16"/>
  <c r="M629" i="16"/>
  <c r="P629" i="16" s="1"/>
  <c r="P9" i="16"/>
  <c r="L37" i="16"/>
  <c r="O41" i="16"/>
  <c r="P53" i="16"/>
  <c r="M37" i="16"/>
  <c r="P21" i="15"/>
  <c r="M655" i="14"/>
  <c r="P655" i="14" s="1"/>
  <c r="P24" i="12"/>
  <c r="O149" i="15"/>
  <c r="L414" i="15"/>
  <c r="O414" i="15" s="1"/>
  <c r="N10" i="15"/>
  <c r="P546" i="15"/>
  <c r="M544" i="15"/>
  <c r="P544" i="15" s="1"/>
  <c r="N37" i="14"/>
  <c r="P53" i="15"/>
  <c r="O53" i="15"/>
  <c r="O20" i="15"/>
  <c r="P13" i="15"/>
  <c r="M10" i="15"/>
  <c r="L28" i="14"/>
  <c r="O28" i="14" s="1"/>
  <c r="N14" i="15"/>
  <c r="P14" i="15" s="1"/>
  <c r="P33" i="15"/>
  <c r="M30" i="15"/>
  <c r="M31" i="15"/>
  <c r="P31" i="15" s="1"/>
  <c r="N11" i="15"/>
  <c r="P11" i="15" s="1"/>
  <c r="O16" i="15"/>
  <c r="N37" i="15"/>
  <c r="P788" i="15"/>
  <c r="M786" i="15"/>
  <c r="P786" i="15" s="1"/>
  <c r="P446" i="15"/>
  <c r="M444" i="15"/>
  <c r="O13" i="15"/>
  <c r="L37" i="15"/>
  <c r="P9" i="15"/>
  <c r="O18" i="15"/>
  <c r="K226" i="15"/>
  <c r="I180" i="15"/>
  <c r="K180" i="15" s="1"/>
  <c r="P20" i="15"/>
  <c r="M18" i="15"/>
  <c r="P18" i="15" s="1"/>
  <c r="O9" i="15"/>
  <c r="M37" i="15"/>
  <c r="P16" i="14"/>
  <c r="O24" i="14"/>
  <c r="P181" i="11"/>
  <c r="O11" i="14"/>
  <c r="O18" i="14"/>
  <c r="P277" i="13"/>
  <c r="L37" i="14"/>
  <c r="P469" i="14"/>
  <c r="M467" i="14"/>
  <c r="P467" i="14" s="1"/>
  <c r="O261" i="13"/>
  <c r="K226" i="14"/>
  <c r="I180" i="14"/>
  <c r="K180" i="14" s="1"/>
  <c r="P421" i="14"/>
  <c r="M419" i="14"/>
  <c r="P419" i="14" s="1"/>
  <c r="M544" i="12"/>
  <c r="P544" i="12" s="1"/>
  <c r="M30" i="14"/>
  <c r="P33" i="14"/>
  <c r="M31" i="14"/>
  <c r="P31" i="14" s="1"/>
  <c r="M544" i="14"/>
  <c r="O16" i="14"/>
  <c r="M10" i="14"/>
  <c r="M8" i="14" s="1"/>
  <c r="P13" i="14"/>
  <c r="P9" i="14"/>
  <c r="L414" i="14"/>
  <c r="O414" i="14" s="1"/>
  <c r="O419" i="14"/>
  <c r="P20" i="14"/>
  <c r="M18" i="14"/>
  <c r="P18" i="14" s="1"/>
  <c r="M14" i="14"/>
  <c r="P14" i="14" s="1"/>
  <c r="O13" i="14"/>
  <c r="L10" i="14"/>
  <c r="L8" i="14" s="1"/>
  <c r="M11" i="14"/>
  <c r="P11" i="14" s="1"/>
  <c r="M37" i="14"/>
  <c r="P41" i="14"/>
  <c r="P687" i="12"/>
  <c r="O9" i="14"/>
  <c r="L14" i="14"/>
  <c r="O14" i="14" s="1"/>
  <c r="N10" i="14"/>
  <c r="N8" i="14" s="1"/>
  <c r="O20" i="14"/>
  <c r="O24" i="13"/>
  <c r="O31" i="10"/>
  <c r="O13" i="13"/>
  <c r="M544" i="13"/>
  <c r="P544" i="13" s="1"/>
  <c r="P546" i="13"/>
  <c r="N11" i="13"/>
  <c r="O11" i="13" s="1"/>
  <c r="P687" i="13"/>
  <c r="M685" i="13"/>
  <c r="P685" i="13" s="1"/>
  <c r="L414" i="12"/>
  <c r="O414" i="12" s="1"/>
  <c r="L10" i="13"/>
  <c r="L8" i="13" s="1"/>
  <c r="O21" i="13"/>
  <c r="O181" i="13"/>
  <c r="O165" i="13"/>
  <c r="P657" i="13"/>
  <c r="M655" i="13"/>
  <c r="P655" i="13" s="1"/>
  <c r="O20" i="13"/>
  <c r="L18" i="13"/>
  <c r="O18" i="13" s="1"/>
  <c r="P132" i="13"/>
  <c r="P469" i="12"/>
  <c r="P53" i="13"/>
  <c r="N37" i="13"/>
  <c r="N8" i="13"/>
  <c r="P41" i="13"/>
  <c r="M37" i="13"/>
  <c r="P33" i="13"/>
  <c r="M30" i="13"/>
  <c r="M13" i="13"/>
  <c r="M31" i="13"/>
  <c r="P31" i="13" s="1"/>
  <c r="P18" i="13"/>
  <c r="M14" i="13"/>
  <c r="P14" i="13" s="1"/>
  <c r="L14" i="13"/>
  <c r="O14" i="13" s="1"/>
  <c r="P20" i="13"/>
  <c r="L37" i="13"/>
  <c r="P446" i="13"/>
  <c r="M444" i="13"/>
  <c r="L414" i="13"/>
  <c r="O414" i="13" s="1"/>
  <c r="P788" i="13"/>
  <c r="M786" i="13"/>
  <c r="P786" i="13" s="1"/>
  <c r="O9" i="13"/>
  <c r="P469" i="13"/>
  <c r="M467" i="13"/>
  <c r="P467" i="13" s="1"/>
  <c r="K226" i="13"/>
  <c r="I180" i="13"/>
  <c r="K180" i="13" s="1"/>
  <c r="O24" i="12"/>
  <c r="N10" i="12"/>
  <c r="N8" i="12" s="1"/>
  <c r="O30" i="12"/>
  <c r="P788" i="12"/>
  <c r="M786" i="12"/>
  <c r="P786" i="12" s="1"/>
  <c r="I180" i="10"/>
  <c r="K180" i="10" s="1"/>
  <c r="O21" i="11"/>
  <c r="L28" i="11"/>
  <c r="O28" i="11" s="1"/>
  <c r="K226" i="12"/>
  <c r="I180" i="12"/>
  <c r="K180" i="12" s="1"/>
  <c r="O13" i="12"/>
  <c r="L10" i="12"/>
  <c r="L11" i="12"/>
  <c r="P20" i="12"/>
  <c r="M18" i="12"/>
  <c r="P18" i="12" s="1"/>
  <c r="N37" i="12"/>
  <c r="O24" i="11"/>
  <c r="O13" i="11"/>
  <c r="O18" i="12"/>
  <c r="N11" i="12"/>
  <c r="O20" i="12"/>
  <c r="O41" i="12"/>
  <c r="L37" i="12"/>
  <c r="M30" i="12"/>
  <c r="P33" i="12"/>
  <c r="M31" i="12"/>
  <c r="P31" i="12" s="1"/>
  <c r="P21" i="11"/>
  <c r="M13" i="12"/>
  <c r="P446" i="12"/>
  <c r="M444" i="12"/>
  <c r="M37" i="12"/>
  <c r="N14" i="12"/>
  <c r="P14" i="12" s="1"/>
  <c r="P16" i="12"/>
  <c r="O16" i="12"/>
  <c r="L14" i="12"/>
  <c r="P9" i="12"/>
  <c r="O149" i="12"/>
  <c r="O181" i="10"/>
  <c r="P24" i="11"/>
  <c r="L11" i="11"/>
  <c r="M14" i="11"/>
  <c r="P14" i="11" s="1"/>
  <c r="P33" i="11"/>
  <c r="M30" i="11"/>
  <c r="M31" i="11"/>
  <c r="P31" i="11" s="1"/>
  <c r="P446" i="11"/>
  <c r="P421" i="11"/>
  <c r="M419" i="11"/>
  <c r="P419" i="11" s="1"/>
  <c r="P277" i="11"/>
  <c r="M629" i="11"/>
  <c r="P629" i="11" s="1"/>
  <c r="P631" i="11"/>
  <c r="P546" i="10"/>
  <c r="N37" i="11"/>
  <c r="L10" i="11"/>
  <c r="L8" i="11" s="1"/>
  <c r="L14" i="11"/>
  <c r="O14" i="11" s="1"/>
  <c r="P20" i="11"/>
  <c r="O21" i="10"/>
  <c r="P444" i="11"/>
  <c r="N414" i="11"/>
  <c r="M37" i="11"/>
  <c r="L37" i="11"/>
  <c r="O444" i="11"/>
  <c r="M18" i="11"/>
  <c r="P18" i="11" s="1"/>
  <c r="N10" i="11"/>
  <c r="N8" i="11" s="1"/>
  <c r="N11" i="11"/>
  <c r="O165" i="11"/>
  <c r="P165" i="11"/>
  <c r="I180" i="11"/>
  <c r="K180" i="11" s="1"/>
  <c r="K226" i="11"/>
  <c r="O18" i="11"/>
  <c r="O419" i="11"/>
  <c r="L414" i="11"/>
  <c r="O328" i="11"/>
  <c r="P328" i="11"/>
  <c r="O20" i="11"/>
  <c r="P13" i="11"/>
  <c r="M10" i="11"/>
  <c r="M11" i="11"/>
  <c r="O132" i="10"/>
  <c r="P18" i="10"/>
  <c r="O53" i="10"/>
  <c r="O20" i="10"/>
  <c r="P20" i="10"/>
  <c r="I180" i="9"/>
  <c r="K180" i="9" s="1"/>
  <c r="O30" i="10"/>
  <c r="L414" i="10"/>
  <c r="O414" i="10" s="1"/>
  <c r="P14" i="10"/>
  <c r="P16" i="10"/>
  <c r="P631" i="10"/>
  <c r="M629" i="10"/>
  <c r="P629" i="10" s="1"/>
  <c r="N11" i="10"/>
  <c r="N10" i="10"/>
  <c r="N8" i="10" s="1"/>
  <c r="O16" i="10"/>
  <c r="L14" i="10"/>
  <c r="O14" i="10" s="1"/>
  <c r="P421" i="10"/>
  <c r="M419" i="10"/>
  <c r="O13" i="10"/>
  <c r="L10" i="10"/>
  <c r="L11" i="10"/>
  <c r="L18" i="10"/>
  <c r="O18" i="10" s="1"/>
  <c r="O9" i="10"/>
  <c r="P66" i="10"/>
  <c r="O66" i="10"/>
  <c r="N37" i="10"/>
  <c r="P88" i="9"/>
  <c r="P9" i="10"/>
  <c r="P315" i="10"/>
  <c r="M37" i="10"/>
  <c r="P298" i="10"/>
  <c r="P446" i="10"/>
  <c r="M444" i="10"/>
  <c r="P444" i="10" s="1"/>
  <c r="O261" i="10"/>
  <c r="P261" i="10"/>
  <c r="L37" i="10"/>
  <c r="P33" i="10"/>
  <c r="M30" i="10"/>
  <c r="M31" i="10"/>
  <c r="P31" i="10" s="1"/>
  <c r="M13" i="10"/>
  <c r="O88" i="10"/>
  <c r="P20" i="9"/>
  <c r="P24" i="9"/>
  <c r="L414" i="9"/>
  <c r="O414" i="9" s="1"/>
  <c r="P181" i="9"/>
  <c r="P421" i="9"/>
  <c r="M419" i="9"/>
  <c r="L28" i="9"/>
  <c r="O28" i="9" s="1"/>
  <c r="N37" i="9"/>
  <c r="M544" i="9"/>
  <c r="P544" i="9" s="1"/>
  <c r="L37" i="9"/>
  <c r="M629" i="9"/>
  <c r="P629" i="9" s="1"/>
  <c r="P631" i="9"/>
  <c r="O20" i="9"/>
  <c r="N10" i="9"/>
  <c r="N8" i="9" s="1"/>
  <c r="P165" i="9"/>
  <c r="O13" i="9"/>
  <c r="L10" i="9"/>
  <c r="L8" i="9" s="1"/>
  <c r="O16" i="9"/>
  <c r="O9" i="9"/>
  <c r="M30" i="9"/>
  <c r="P33" i="9"/>
  <c r="M31" i="9"/>
  <c r="P31" i="9" s="1"/>
  <c r="M13" i="9"/>
  <c r="M37" i="9"/>
  <c r="P9" i="9"/>
  <c r="O24" i="9"/>
  <c r="P16" i="9"/>
  <c r="M14" i="9"/>
  <c r="P14" i="9" s="1"/>
  <c r="O165" i="9"/>
  <c r="P18" i="9"/>
  <c r="L18" i="9"/>
  <c r="O18" i="9" s="1"/>
  <c r="N11" i="9"/>
  <c r="O11" i="9" s="1"/>
  <c r="L14" i="9"/>
  <c r="O14" i="9" s="1"/>
  <c r="O11" i="21" l="1"/>
  <c r="P37" i="21"/>
  <c r="O37" i="19"/>
  <c r="O37" i="21"/>
  <c r="L8" i="21"/>
  <c r="O8" i="21" s="1"/>
  <c r="P37" i="19"/>
  <c r="M8" i="21"/>
  <c r="P8" i="21" s="1"/>
  <c r="O10" i="13"/>
  <c r="O37" i="20"/>
  <c r="M414" i="21"/>
  <c r="P414" i="21" s="1"/>
  <c r="P30" i="21"/>
  <c r="M28" i="21"/>
  <c r="P28" i="21" s="1"/>
  <c r="M414" i="20"/>
  <c r="P414" i="20" s="1"/>
  <c r="O10" i="19"/>
  <c r="O11" i="20"/>
  <c r="O10" i="20"/>
  <c r="L8" i="20"/>
  <c r="O8" i="20" s="1"/>
  <c r="P37" i="18"/>
  <c r="P10" i="19"/>
  <c r="P37" i="20"/>
  <c r="P13" i="20"/>
  <c r="M10" i="20"/>
  <c r="M11" i="20"/>
  <c r="P11" i="20" s="1"/>
  <c r="P30" i="20"/>
  <c r="M28" i="20"/>
  <c r="P28" i="20" s="1"/>
  <c r="O37" i="18"/>
  <c r="P11" i="19"/>
  <c r="O11" i="19"/>
  <c r="M8" i="19"/>
  <c r="P8" i="19" s="1"/>
  <c r="P419" i="19"/>
  <c r="M414" i="19"/>
  <c r="P414" i="19" s="1"/>
  <c r="P30" i="19"/>
  <c r="M28" i="19"/>
  <c r="P28" i="19" s="1"/>
  <c r="L8" i="19"/>
  <c r="O8" i="19" s="1"/>
  <c r="O10" i="15"/>
  <c r="M414" i="18"/>
  <c r="P414" i="18" s="1"/>
  <c r="P419" i="18"/>
  <c r="P30" i="18"/>
  <c r="M28" i="18"/>
  <c r="P28" i="18" s="1"/>
  <c r="O10" i="10"/>
  <c r="O10" i="18"/>
  <c r="L8" i="18"/>
  <c r="O8" i="18" s="1"/>
  <c r="P13" i="18"/>
  <c r="M10" i="18"/>
  <c r="M11" i="18"/>
  <c r="P11" i="18" s="1"/>
  <c r="O37" i="17"/>
  <c r="P37" i="17"/>
  <c r="M414" i="17"/>
  <c r="P414" i="17" s="1"/>
  <c r="P419" i="17"/>
  <c r="M10" i="17"/>
  <c r="P13" i="17"/>
  <c r="M11" i="17"/>
  <c r="P11" i="17" s="1"/>
  <c r="O10" i="17"/>
  <c r="L8" i="17"/>
  <c r="O8" i="17" s="1"/>
  <c r="P30" i="17"/>
  <c r="M28" i="17"/>
  <c r="P28" i="17" s="1"/>
  <c r="M8" i="16"/>
  <c r="P8" i="16" s="1"/>
  <c r="P37" i="16"/>
  <c r="L8" i="16"/>
  <c r="O8" i="16" s="1"/>
  <c r="M414" i="16"/>
  <c r="P414" i="16" s="1"/>
  <c r="O37" i="16"/>
  <c r="P30" i="16"/>
  <c r="M28" i="16"/>
  <c r="P28" i="16" s="1"/>
  <c r="O11" i="15"/>
  <c r="N8" i="15"/>
  <c r="O8" i="15" s="1"/>
  <c r="P10" i="15"/>
  <c r="P37" i="14"/>
  <c r="O37" i="14"/>
  <c r="P30" i="15"/>
  <c r="M28" i="15"/>
  <c r="P28" i="15" s="1"/>
  <c r="O37" i="15"/>
  <c r="P37" i="15"/>
  <c r="O14" i="15"/>
  <c r="P444" i="15"/>
  <c r="M414" i="15"/>
  <c r="P414" i="15" s="1"/>
  <c r="M8" i="15"/>
  <c r="O8" i="14"/>
  <c r="P10" i="14"/>
  <c r="O10" i="14"/>
  <c r="P544" i="14"/>
  <c r="M414" i="14"/>
  <c r="P414" i="14" s="1"/>
  <c r="P8" i="14"/>
  <c r="P30" i="14"/>
  <c r="M28" i="14"/>
  <c r="P28" i="14" s="1"/>
  <c r="O8" i="13"/>
  <c r="P13" i="13"/>
  <c r="M10" i="13"/>
  <c r="M11" i="13"/>
  <c r="P11" i="13" s="1"/>
  <c r="P30" i="13"/>
  <c r="M28" i="13"/>
  <c r="P28" i="13" s="1"/>
  <c r="P444" i="13"/>
  <c r="M414" i="13"/>
  <c r="P414" i="13" s="1"/>
  <c r="P37" i="13"/>
  <c r="O37" i="13"/>
  <c r="P11" i="11"/>
  <c r="P37" i="11"/>
  <c r="O11" i="11"/>
  <c r="O14" i="12"/>
  <c r="O11" i="12"/>
  <c r="P444" i="12"/>
  <c r="M414" i="12"/>
  <c r="P414" i="12" s="1"/>
  <c r="P30" i="12"/>
  <c r="M28" i="12"/>
  <c r="P28" i="12" s="1"/>
  <c r="O10" i="12"/>
  <c r="L8" i="12"/>
  <c r="O8" i="12" s="1"/>
  <c r="O37" i="12"/>
  <c r="M10" i="12"/>
  <c r="P13" i="12"/>
  <c r="M11" i="12"/>
  <c r="P11" i="12" s="1"/>
  <c r="P37" i="12"/>
  <c r="O37" i="11"/>
  <c r="M414" i="11"/>
  <c r="P414" i="11" s="1"/>
  <c r="P30" i="11"/>
  <c r="M28" i="11"/>
  <c r="P28" i="11" s="1"/>
  <c r="O8" i="11"/>
  <c r="P10" i="11"/>
  <c r="M8" i="11"/>
  <c r="P8" i="11" s="1"/>
  <c r="O10" i="11"/>
  <c r="O414" i="11"/>
  <c r="O37" i="10"/>
  <c r="P37" i="10"/>
  <c r="P13" i="10"/>
  <c r="M10" i="10"/>
  <c r="M11" i="10"/>
  <c r="P11" i="10" s="1"/>
  <c r="L8" i="10"/>
  <c r="O8" i="10" s="1"/>
  <c r="M414" i="10"/>
  <c r="P414" i="10" s="1"/>
  <c r="P419" i="10"/>
  <c r="P30" i="10"/>
  <c r="M28" i="10"/>
  <c r="P28" i="10" s="1"/>
  <c r="O11" i="10"/>
  <c r="O37" i="9"/>
  <c r="P37" i="9"/>
  <c r="P419" i="9"/>
  <c r="M414" i="9"/>
  <c r="P414" i="9" s="1"/>
  <c r="O8" i="9"/>
  <c r="P13" i="9"/>
  <c r="M10" i="9"/>
  <c r="M11" i="9"/>
  <c r="P11" i="9" s="1"/>
  <c r="P30" i="9"/>
  <c r="M28" i="9"/>
  <c r="P28" i="9" s="1"/>
  <c r="O10" i="9"/>
  <c r="P10" i="20" l="1"/>
  <c r="M8" i="20"/>
  <c r="P8" i="20" s="1"/>
  <c r="P10" i="18"/>
  <c r="M8" i="18"/>
  <c r="P8" i="18" s="1"/>
  <c r="P10" i="17"/>
  <c r="M8" i="17"/>
  <c r="P8" i="17" s="1"/>
  <c r="P8" i="15"/>
  <c r="P10" i="13"/>
  <c r="M8" i="13"/>
  <c r="P8" i="13" s="1"/>
  <c r="P10" i="12"/>
  <c r="M8" i="12"/>
  <c r="P8" i="12" s="1"/>
  <c r="P10" i="10"/>
  <c r="M8" i="10"/>
  <c r="P8" i="10" s="1"/>
  <c r="P10" i="9"/>
  <c r="M8" i="9"/>
  <c r="P8" i="9" s="1"/>
  <c r="J828" i="8" l="1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L791" i="8"/>
  <c r="L789" i="8" s="1"/>
  <c r="O789" i="8" s="1"/>
  <c r="P790" i="8"/>
  <c r="O790" i="8"/>
  <c r="M789" i="8"/>
  <c r="P789" i="8" s="1"/>
  <c r="M788" i="8"/>
  <c r="P788" i="8" s="1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N773" i="8" s="1"/>
  <c r="P774" i="8"/>
  <c r="O774" i="8"/>
  <c r="P773" i="8"/>
  <c r="O773" i="8"/>
  <c r="M773" i="8"/>
  <c r="L773" i="8"/>
  <c r="O772" i="8"/>
  <c r="N772" i="8"/>
  <c r="M772" i="8"/>
  <c r="P772" i="8" s="1"/>
  <c r="L772" i="8"/>
  <c r="N771" i="8"/>
  <c r="N770" i="8" s="1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N757" i="8" s="1"/>
  <c r="P758" i="8"/>
  <c r="O758" i="8"/>
  <c r="P757" i="8"/>
  <c r="O757" i="8"/>
  <c r="M757" i="8"/>
  <c r="L757" i="8"/>
  <c r="O756" i="8"/>
  <c r="N756" i="8"/>
  <c r="M756" i="8"/>
  <c r="P756" i="8" s="1"/>
  <c r="L756" i="8"/>
  <c r="N755" i="8"/>
  <c r="M755" i="8"/>
  <c r="P755" i="8" s="1"/>
  <c r="L755" i="8"/>
  <c r="O755" i="8" s="1"/>
  <c r="M754" i="8"/>
  <c r="P754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N740" i="8" s="1"/>
  <c r="P741" i="8"/>
  <c r="O741" i="8"/>
  <c r="P740" i="8"/>
  <c r="O740" i="8"/>
  <c r="M740" i="8"/>
  <c r="L740" i="8"/>
  <c r="O739" i="8"/>
  <c r="N739" i="8"/>
  <c r="M739" i="8"/>
  <c r="P739" i="8" s="1"/>
  <c r="L739" i="8"/>
  <c r="N738" i="8"/>
  <c r="M738" i="8"/>
  <c r="P738" i="8" s="1"/>
  <c r="L738" i="8"/>
  <c r="O738" i="8" s="1"/>
  <c r="M737" i="8"/>
  <c r="P737" i="8" s="1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M690" i="8" s="1"/>
  <c r="N687" i="8"/>
  <c r="N686" i="8"/>
  <c r="M686" i="8"/>
  <c r="P686" i="8" s="1"/>
  <c r="L686" i="8"/>
  <c r="O686" i="8" s="1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3" i="8" s="1"/>
  <c r="P667" i="8"/>
  <c r="O667" i="8"/>
  <c r="P666" i="8"/>
  <c r="O666" i="8"/>
  <c r="N665" i="8"/>
  <c r="M665" i="8"/>
  <c r="P665" i="8" s="1"/>
  <c r="L665" i="8"/>
  <c r="O665" i="8" s="1"/>
  <c r="N660" i="8"/>
  <c r="L660" i="8"/>
  <c r="M660" i="8" s="1"/>
  <c r="M657" i="8" s="1"/>
  <c r="P659" i="8"/>
  <c r="O659" i="8"/>
  <c r="N658" i="8"/>
  <c r="N657" i="8"/>
  <c r="P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L634" i="8"/>
  <c r="L632" i="8" s="1"/>
  <c r="O632" i="8" s="1"/>
  <c r="P633" i="8"/>
  <c r="O633" i="8"/>
  <c r="N632" i="8"/>
  <c r="N631" i="8"/>
  <c r="O630" i="8"/>
  <c r="N630" i="8"/>
  <c r="N629" i="8" s="1"/>
  <c r="M630" i="8"/>
  <c r="P630" i="8" s="1"/>
  <c r="L630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I594" i="8"/>
  <c r="I593" i="8"/>
  <c r="I592" i="8" s="1"/>
  <c r="J583" i="8"/>
  <c r="J577" i="8" s="1"/>
  <c r="J582" i="8"/>
  <c r="I577" i="8"/>
  <c r="J576" i="8"/>
  <c r="J559" i="8" s="1"/>
  <c r="J543" i="8" s="1"/>
  <c r="I576" i="8"/>
  <c r="I559" i="8" s="1"/>
  <c r="J569" i="8"/>
  <c r="I569" i="8"/>
  <c r="K569" i="8" s="1"/>
  <c r="J568" i="8"/>
  <c r="I568" i="8"/>
  <c r="J561" i="8"/>
  <c r="I561" i="8"/>
  <c r="J560" i="8"/>
  <c r="I560" i="8"/>
  <c r="P557" i="8"/>
  <c r="L557" i="8"/>
  <c r="O557" i="8" s="1"/>
  <c r="P556" i="8"/>
  <c r="O556" i="8"/>
  <c r="N555" i="8"/>
  <c r="N545" i="8" s="1"/>
  <c r="N544" i="8" s="1"/>
  <c r="M555" i="8"/>
  <c r="P555" i="8" s="1"/>
  <c r="N549" i="8"/>
  <c r="L549" i="8"/>
  <c r="O549" i="8" s="1"/>
  <c r="P548" i="8"/>
  <c r="O548" i="8"/>
  <c r="N547" i="8"/>
  <c r="N546" i="8"/>
  <c r="M545" i="8"/>
  <c r="L545" i="8"/>
  <c r="O545" i="8" s="1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O535" i="8" s="1"/>
  <c r="P534" i="8"/>
  <c r="O534" i="8"/>
  <c r="N533" i="8"/>
  <c r="M533" i="8"/>
  <c r="P533" i="8" s="1"/>
  <c r="P528" i="8"/>
  <c r="N528" i="8"/>
  <c r="L528" i="8"/>
  <c r="O528" i="8" s="1"/>
  <c r="P527" i="8"/>
  <c r="O527" i="8"/>
  <c r="N526" i="8"/>
  <c r="M526" i="8"/>
  <c r="P526" i="8" s="1"/>
  <c r="P525" i="8"/>
  <c r="N525" i="8"/>
  <c r="M525" i="8"/>
  <c r="P524" i="8"/>
  <c r="O524" i="8"/>
  <c r="N524" i="8"/>
  <c r="M524" i="8"/>
  <c r="L524" i="8"/>
  <c r="P523" i="8"/>
  <c r="N523" i="8"/>
  <c r="M523" i="8"/>
  <c r="K517" i="8"/>
  <c r="J517" i="8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N504" i="8" s="1"/>
  <c r="P506" i="8"/>
  <c r="O506" i="8"/>
  <c r="P505" i="8"/>
  <c r="O505" i="8"/>
  <c r="M505" i="8"/>
  <c r="L505" i="8"/>
  <c r="P504" i="8"/>
  <c r="O504" i="8"/>
  <c r="M504" i="8"/>
  <c r="L504" i="8"/>
  <c r="O503" i="8"/>
  <c r="N503" i="8"/>
  <c r="N502" i="8" s="1"/>
  <c r="M503" i="8"/>
  <c r="P503" i="8" s="1"/>
  <c r="L503" i="8"/>
  <c r="M502" i="8"/>
  <c r="P502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P477" i="8"/>
  <c r="N477" i="8"/>
  <c r="M477" i="8"/>
  <c r="L477" i="8"/>
  <c r="O477" i="8" s="1"/>
  <c r="N472" i="8"/>
  <c r="L472" i="8"/>
  <c r="M472" i="8" s="1"/>
  <c r="M470" i="8" s="1"/>
  <c r="P471" i="8"/>
  <c r="O471" i="8"/>
  <c r="N469" i="8"/>
  <c r="P468" i="8"/>
  <c r="O468" i="8"/>
  <c r="N468" i="8"/>
  <c r="M468" i="8"/>
  <c r="L468" i="8"/>
  <c r="N467" i="8"/>
  <c r="J466" i="8"/>
  <c r="I466" i="8"/>
  <c r="K466" i="8" s="1"/>
  <c r="J465" i="8"/>
  <c r="I465" i="8"/>
  <c r="K465" i="8" s="1"/>
  <c r="I464" i="8"/>
  <c r="K464" i="8" s="1"/>
  <c r="I463" i="8"/>
  <c r="K463" i="8" s="1"/>
  <c r="I462" i="8"/>
  <c r="K462" i="8" s="1"/>
  <c r="I460" i="8"/>
  <c r="I442" i="8" s="1"/>
  <c r="K442" i="8" s="1"/>
  <c r="K458" i="8"/>
  <c r="P456" i="8"/>
  <c r="L456" i="8"/>
  <c r="O456" i="8" s="1"/>
  <c r="P455" i="8"/>
  <c r="O455" i="8"/>
  <c r="P454" i="8"/>
  <c r="N454" i="8"/>
  <c r="M454" i="8"/>
  <c r="N449" i="8"/>
  <c r="N447" i="8" s="1"/>
  <c r="L449" i="8"/>
  <c r="M449" i="8" s="1"/>
  <c r="P448" i="8"/>
  <c r="O448" i="8"/>
  <c r="N446" i="8"/>
  <c r="N445" i="8"/>
  <c r="N444" i="8" s="1"/>
  <c r="M445" i="8"/>
  <c r="P445" i="8" s="1"/>
  <c r="L445" i="8"/>
  <c r="O445" i="8" s="1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J434" i="8"/>
  <c r="P431" i="8"/>
  <c r="L431" i="8"/>
  <c r="L429" i="8" s="1"/>
  <c r="O429" i="8" s="1"/>
  <c r="P430" i="8"/>
  <c r="O430" i="8"/>
  <c r="P429" i="8"/>
  <c r="N429" i="8"/>
  <c r="M429" i="8"/>
  <c r="N424" i="8"/>
  <c r="L424" i="8"/>
  <c r="L422" i="8" s="1"/>
  <c r="O422" i="8" s="1"/>
  <c r="P423" i="8"/>
  <c r="O423" i="8"/>
  <c r="N422" i="8"/>
  <c r="N421" i="8"/>
  <c r="O420" i="8"/>
  <c r="N420" i="8"/>
  <c r="M420" i="8"/>
  <c r="P420" i="8" s="1"/>
  <c r="L420" i="8"/>
  <c r="N419" i="8"/>
  <c r="J418" i="8"/>
  <c r="K413" i="8"/>
  <c r="K412" i="8"/>
  <c r="N410" i="8"/>
  <c r="N408" i="8" s="1"/>
  <c r="M410" i="8"/>
  <c r="L410" i="8"/>
  <c r="O410" i="8" s="1"/>
  <c r="P409" i="8"/>
  <c r="O409" i="8"/>
  <c r="N407" i="8"/>
  <c r="N405" i="8" s="1"/>
  <c r="M407" i="8"/>
  <c r="L407" i="8"/>
  <c r="L405" i="8" s="1"/>
  <c r="O405" i="8" s="1"/>
  <c r="P406" i="8"/>
  <c r="O406" i="8"/>
  <c r="N403" i="8"/>
  <c r="M403" i="8"/>
  <c r="L403" i="8"/>
  <c r="K401" i="8"/>
  <c r="J401" i="8"/>
  <c r="I401" i="8"/>
  <c r="K400" i="8"/>
  <c r="K399" i="8"/>
  <c r="N397" i="8"/>
  <c r="N395" i="8" s="1"/>
  <c r="M397" i="8"/>
  <c r="M395" i="8" s="1"/>
  <c r="P395" i="8" s="1"/>
  <c r="L397" i="8"/>
  <c r="L395" i="8" s="1"/>
  <c r="O395" i="8" s="1"/>
  <c r="P396" i="8"/>
  <c r="O396" i="8"/>
  <c r="N394" i="8"/>
  <c r="N392" i="8" s="1"/>
  <c r="M394" i="8"/>
  <c r="M392" i="8" s="1"/>
  <c r="P392" i="8" s="1"/>
  <c r="L394" i="8"/>
  <c r="L392" i="8" s="1"/>
  <c r="O392" i="8" s="1"/>
  <c r="P393" i="8"/>
  <c r="O393" i="8"/>
  <c r="O390" i="8"/>
  <c r="N390" i="8"/>
  <c r="M390" i="8"/>
  <c r="P390" i="8" s="1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L351" i="8" s="1"/>
  <c r="P352" i="8"/>
  <c r="O352" i="8"/>
  <c r="N350" i="8"/>
  <c r="M350" i="8"/>
  <c r="L350" i="8"/>
  <c r="L348" i="8" s="1"/>
  <c r="P349" i="8"/>
  <c r="O349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M333" i="8"/>
  <c r="L333" i="8"/>
  <c r="P332" i="8"/>
  <c r="O332" i="8"/>
  <c r="O329" i="8"/>
  <c r="N329" i="8"/>
  <c r="M329" i="8"/>
  <c r="P329" i="8" s="1"/>
  <c r="L329" i="8"/>
  <c r="I327" i="8"/>
  <c r="I325" i="8"/>
  <c r="K325" i="8" s="1"/>
  <c r="N323" i="8"/>
  <c r="N321" i="8" s="1"/>
  <c r="M323" i="8"/>
  <c r="P323" i="8" s="1"/>
  <c r="L323" i="8"/>
  <c r="L321" i="8" s="1"/>
  <c r="O321" i="8" s="1"/>
  <c r="P322" i="8"/>
  <c r="O322" i="8"/>
  <c r="N320" i="8"/>
  <c r="N318" i="8" s="1"/>
  <c r="M320" i="8"/>
  <c r="M318" i="8" s="1"/>
  <c r="P318" i="8" s="1"/>
  <c r="L320" i="8"/>
  <c r="L318" i="8" s="1"/>
  <c r="O318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N304" i="8" s="1"/>
  <c r="M306" i="8"/>
  <c r="P306" i="8" s="1"/>
  <c r="L306" i="8"/>
  <c r="O306" i="8" s="1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P285" i="8" s="1"/>
  <c r="L285" i="8"/>
  <c r="P284" i="8"/>
  <c r="O284" i="8"/>
  <c r="N282" i="8"/>
  <c r="M282" i="8"/>
  <c r="M280" i="8" s="1"/>
  <c r="L282" i="8"/>
  <c r="P281" i="8"/>
  <c r="O281" i="8"/>
  <c r="N278" i="8"/>
  <c r="M278" i="8"/>
  <c r="L278" i="8"/>
  <c r="O278" i="8" s="1"/>
  <c r="J276" i="8"/>
  <c r="I271" i="8"/>
  <c r="I260" i="8" s="1"/>
  <c r="K260" i="8" s="1"/>
  <c r="N269" i="8"/>
  <c r="M269" i="8"/>
  <c r="P269" i="8" s="1"/>
  <c r="L269" i="8"/>
  <c r="O269" i="8" s="1"/>
  <c r="P268" i="8"/>
  <c r="O268" i="8"/>
  <c r="N266" i="8"/>
  <c r="N264" i="8" s="1"/>
  <c r="M266" i="8"/>
  <c r="L266" i="8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I237" i="8" s="1"/>
  <c r="L242" i="8"/>
  <c r="L241" i="8"/>
  <c r="L240" i="8"/>
  <c r="L239" i="8"/>
  <c r="P238" i="8"/>
  <c r="N238" i="8"/>
  <c r="J237" i="8"/>
  <c r="J226" i="8" s="1"/>
  <c r="J180" i="8" s="1"/>
  <c r="J236" i="8"/>
  <c r="I236" i="8"/>
  <c r="K236" i="8" s="1"/>
  <c r="J235" i="8"/>
  <c r="I235" i="8"/>
  <c r="K235" i="8" s="1"/>
  <c r="J233" i="8"/>
  <c r="N231" i="8"/>
  <c r="N230" i="8"/>
  <c r="N229" i="8"/>
  <c r="N228" i="8"/>
  <c r="N227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M187" i="8" s="1"/>
  <c r="P187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P182" i="8"/>
  <c r="N182" i="8"/>
  <c r="M182" i="8"/>
  <c r="L182" i="8"/>
  <c r="J177" i="8"/>
  <c r="J164" i="8" s="1"/>
  <c r="I176" i="8"/>
  <c r="I174" i="8" s="1"/>
  <c r="K174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L170" i="8"/>
  <c r="L168" i="8" s="1"/>
  <c r="P169" i="8"/>
  <c r="O169" i="8"/>
  <c r="P166" i="8"/>
  <c r="N166" i="8"/>
  <c r="M166" i="8"/>
  <c r="L166" i="8"/>
  <c r="I159" i="8"/>
  <c r="N157" i="8"/>
  <c r="N155" i="8" s="1"/>
  <c r="M157" i="8"/>
  <c r="P157" i="8" s="1"/>
  <c r="L157" i="8"/>
  <c r="O157" i="8" s="1"/>
  <c r="P156" i="8"/>
  <c r="O156" i="8"/>
  <c r="N154" i="8"/>
  <c r="N152" i="8" s="1"/>
  <c r="M154" i="8"/>
  <c r="L154" i="8"/>
  <c r="P153" i="8"/>
  <c r="O153" i="8"/>
  <c r="P150" i="8"/>
  <c r="N150" i="8"/>
  <c r="M150" i="8"/>
  <c r="L150" i="8"/>
  <c r="J148" i="8"/>
  <c r="I146" i="8"/>
  <c r="K146" i="8" s="1"/>
  <c r="I145" i="8"/>
  <c r="I144" i="8"/>
  <c r="K144" i="8" s="1"/>
  <c r="N140" i="8"/>
  <c r="N138" i="8" s="1"/>
  <c r="M140" i="8"/>
  <c r="M138" i="8" s="1"/>
  <c r="P138" i="8" s="1"/>
  <c r="L140" i="8"/>
  <c r="L138" i="8" s="1"/>
  <c r="O138" i="8" s="1"/>
  <c r="P139" i="8"/>
  <c r="O139" i="8"/>
  <c r="N137" i="8"/>
  <c r="N135" i="8" s="1"/>
  <c r="M137" i="8"/>
  <c r="P137" i="8" s="1"/>
  <c r="L137" i="8"/>
  <c r="P136" i="8"/>
  <c r="O136" i="8"/>
  <c r="P133" i="8"/>
  <c r="O133" i="8"/>
  <c r="N133" i="8"/>
  <c r="M133" i="8"/>
  <c r="L133" i="8"/>
  <c r="J130" i="8"/>
  <c r="N127" i="8"/>
  <c r="N125" i="8" s="1"/>
  <c r="M127" i="8"/>
  <c r="P127" i="8" s="1"/>
  <c r="L127" i="8"/>
  <c r="O127" i="8" s="1"/>
  <c r="P126" i="8"/>
  <c r="O126" i="8"/>
  <c r="N124" i="8"/>
  <c r="N122" i="8" s="1"/>
  <c r="M124" i="8"/>
  <c r="P124" i="8" s="1"/>
  <c r="L124" i="8"/>
  <c r="O124" i="8" s="1"/>
  <c r="P123" i="8"/>
  <c r="O123" i="8"/>
  <c r="N120" i="8"/>
  <c r="M120" i="8"/>
  <c r="L120" i="8"/>
  <c r="O120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I87" i="8" s="1"/>
  <c r="K87" i="8" s="1"/>
  <c r="J98" i="8"/>
  <c r="J86" i="8" s="1"/>
  <c r="I98" i="8"/>
  <c r="N96" i="8"/>
  <c r="N94" i="8" s="1"/>
  <c r="M96" i="8"/>
  <c r="P96" i="8" s="1"/>
  <c r="L96" i="8"/>
  <c r="O96" i="8" s="1"/>
  <c r="P95" i="8"/>
  <c r="O95" i="8"/>
  <c r="N93" i="8"/>
  <c r="N91" i="8" s="1"/>
  <c r="M93" i="8"/>
  <c r="L93" i="8"/>
  <c r="P92" i="8"/>
  <c r="O92" i="8"/>
  <c r="P89" i="8"/>
  <c r="O89" i="8"/>
  <c r="N89" i="8"/>
  <c r="M89" i="8"/>
  <c r="L89" i="8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J77" i="8"/>
  <c r="J76" i="8"/>
  <c r="J64" i="8" s="1"/>
  <c r="N74" i="8"/>
  <c r="N72" i="8" s="1"/>
  <c r="M74" i="8"/>
  <c r="L74" i="8"/>
  <c r="O74" i="8" s="1"/>
  <c r="P73" i="8"/>
  <c r="O73" i="8"/>
  <c r="N71" i="8"/>
  <c r="N69" i="8" s="1"/>
  <c r="M71" i="8"/>
  <c r="L71" i="8"/>
  <c r="P70" i="8"/>
  <c r="O70" i="8"/>
  <c r="P67" i="8"/>
  <c r="O67" i="8"/>
  <c r="N67" i="8"/>
  <c r="M67" i="8"/>
  <c r="L67" i="8"/>
  <c r="J65" i="8"/>
  <c r="N61" i="8"/>
  <c r="N59" i="8" s="1"/>
  <c r="M61" i="8"/>
  <c r="L61" i="8"/>
  <c r="L59" i="8" s="1"/>
  <c r="O59" i="8" s="1"/>
  <c r="P60" i="8"/>
  <c r="O60" i="8"/>
  <c r="N58" i="8"/>
  <c r="M58" i="8"/>
  <c r="L58" i="8"/>
  <c r="L56" i="8" s="1"/>
  <c r="P57" i="8"/>
  <c r="O57" i="8"/>
  <c r="N54" i="8"/>
  <c r="M54" i="8"/>
  <c r="P54" i="8" s="1"/>
  <c r="L54" i="8"/>
  <c r="O54" i="8" s="1"/>
  <c r="N49" i="8"/>
  <c r="M49" i="8"/>
  <c r="P49" i="8" s="1"/>
  <c r="L49" i="8"/>
  <c r="O49" i="8" s="1"/>
  <c r="P48" i="8"/>
  <c r="O48" i="8"/>
  <c r="N46" i="8"/>
  <c r="N44" i="8" s="1"/>
  <c r="M46" i="8"/>
  <c r="L46" i="8"/>
  <c r="P45" i="8"/>
  <c r="O45" i="8"/>
  <c r="P42" i="8"/>
  <c r="N42" i="8"/>
  <c r="M42" i="8"/>
  <c r="L42" i="8"/>
  <c r="O42" i="8" s="1"/>
  <c r="N36" i="8"/>
  <c r="M36" i="8"/>
  <c r="P36" i="8" s="1"/>
  <c r="N35" i="8"/>
  <c r="N34" i="8" s="1"/>
  <c r="M35" i="8"/>
  <c r="P35" i="8" s="1"/>
  <c r="L35" i="8"/>
  <c r="O35" i="8" s="1"/>
  <c r="M34" i="8"/>
  <c r="P34" i="8" s="1"/>
  <c r="P32" i="8"/>
  <c r="O32" i="8"/>
  <c r="N32" i="8"/>
  <c r="N12" i="8" s="1"/>
  <c r="M32" i="8"/>
  <c r="L32" i="8"/>
  <c r="M29" i="8"/>
  <c r="P29" i="8" s="1"/>
  <c r="L29" i="8"/>
  <c r="O29" i="8" s="1"/>
  <c r="P25" i="8"/>
  <c r="O25" i="8"/>
  <c r="N25" i="8"/>
  <c r="M25" i="8"/>
  <c r="L25" i="8"/>
  <c r="N22" i="8"/>
  <c r="M22" i="8"/>
  <c r="L22" i="8"/>
  <c r="M15" i="8"/>
  <c r="P15" i="8" s="1"/>
  <c r="L15" i="8"/>
  <c r="O15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P796" i="7"/>
  <c r="N796" i="7"/>
  <c r="M796" i="7"/>
  <c r="L796" i="7"/>
  <c r="O796" i="7" s="1"/>
  <c r="N795" i="7"/>
  <c r="N794" i="7"/>
  <c r="N791" i="7" s="1"/>
  <c r="L791" i="7"/>
  <c r="L789" i="7" s="1"/>
  <c r="P790" i="7"/>
  <c r="O790" i="7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6" i="7"/>
  <c r="N686" i="7"/>
  <c r="N685" i="7" s="1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N657" i="7" s="1"/>
  <c r="N655" i="7" s="1"/>
  <c r="L660" i="7"/>
  <c r="O660" i="7" s="1"/>
  <c r="P659" i="7"/>
  <c r="O659" i="7"/>
  <c r="N658" i="7"/>
  <c r="M658" i="7"/>
  <c r="P658" i="7" s="1"/>
  <c r="P657" i="7"/>
  <c r="M657" i="7"/>
  <c r="O656" i="7"/>
  <c r="N656" i="7"/>
  <c r="M656" i="7"/>
  <c r="M655" i="7" s="1"/>
  <c r="P655" i="7" s="1"/>
  <c r="L656" i="7"/>
  <c r="J654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8" i="7"/>
  <c r="N636" i="7"/>
  <c r="N634" i="7" s="1"/>
  <c r="L634" i="7"/>
  <c r="M634" i="7" s="1"/>
  <c r="P633" i="7"/>
  <c r="O633" i="7"/>
  <c r="P630" i="7"/>
  <c r="N630" i="7"/>
  <c r="M630" i="7"/>
  <c r="L630" i="7"/>
  <c r="J621" i="7"/>
  <c r="I621" i="7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4" i="7"/>
  <c r="I594" i="7"/>
  <c r="K594" i="7" s="1"/>
  <c r="I593" i="7"/>
  <c r="I592" i="7" s="1"/>
  <c r="J583" i="7"/>
  <c r="J577" i="7" s="1"/>
  <c r="J582" i="7"/>
  <c r="I577" i="7"/>
  <c r="K577" i="7" s="1"/>
  <c r="J576" i="7"/>
  <c r="J559" i="7" s="1"/>
  <c r="J543" i="7" s="1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O557" i="7" s="1"/>
  <c r="P556" i="7"/>
  <c r="O556" i="7"/>
  <c r="P555" i="7"/>
  <c r="N555" i="7"/>
  <c r="M555" i="7"/>
  <c r="L555" i="7"/>
  <c r="O555" i="7" s="1"/>
  <c r="N553" i="7"/>
  <c r="N551" i="7"/>
  <c r="N549" i="7" s="1"/>
  <c r="L549" i="7"/>
  <c r="M549" i="7" s="1"/>
  <c r="P548" i="7"/>
  <c r="O548" i="7"/>
  <c r="P545" i="7"/>
  <c r="N545" i="7"/>
  <c r="M545" i="7"/>
  <c r="L545" i="7"/>
  <c r="I542" i="7"/>
  <c r="K542" i="7" s="1"/>
  <c r="I541" i="7"/>
  <c r="K541" i="7" s="1"/>
  <c r="I540" i="7"/>
  <c r="K540" i="7" s="1"/>
  <c r="I539" i="7"/>
  <c r="I538" i="7"/>
  <c r="K538" i="7" s="1"/>
  <c r="I537" i="7"/>
  <c r="I522" i="7" s="1"/>
  <c r="K522" i="7" s="1"/>
  <c r="P535" i="7"/>
  <c r="L535" i="7"/>
  <c r="O535" i="7" s="1"/>
  <c r="P534" i="7"/>
  <c r="O534" i="7"/>
  <c r="N533" i="7"/>
  <c r="M533" i="7"/>
  <c r="P533" i="7" s="1"/>
  <c r="P528" i="7"/>
  <c r="N528" i="7"/>
  <c r="L528" i="7"/>
  <c r="O528" i="7" s="1"/>
  <c r="P527" i="7"/>
  <c r="O527" i="7"/>
  <c r="P526" i="7"/>
  <c r="M526" i="7"/>
  <c r="M525" i="7"/>
  <c r="P524" i="7"/>
  <c r="N524" i="7"/>
  <c r="M524" i="7"/>
  <c r="L524" i="7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P506" i="7"/>
  <c r="O506" i="7"/>
  <c r="P505" i="7"/>
  <c r="N505" i="7"/>
  <c r="M505" i="7"/>
  <c r="L505" i="7"/>
  <c r="O505" i="7" s="1"/>
  <c r="O504" i="7"/>
  <c r="N504" i="7"/>
  <c r="M504" i="7"/>
  <c r="P504" i="7" s="1"/>
  <c r="L504" i="7"/>
  <c r="P503" i="7"/>
  <c r="N503" i="7"/>
  <c r="N502" i="7" s="1"/>
  <c r="M503" i="7"/>
  <c r="M502" i="7" s="1"/>
  <c r="P502" i="7" s="1"/>
  <c r="L503" i="7"/>
  <c r="O503" i="7" s="1"/>
  <c r="O502" i="7"/>
  <c r="L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2" i="7"/>
  <c r="N470" i="7" s="1"/>
  <c r="L472" i="7"/>
  <c r="P471" i="7"/>
  <c r="O471" i="7"/>
  <c r="N469" i="7"/>
  <c r="O468" i="7"/>
  <c r="N468" i="7"/>
  <c r="N467" i="7" s="1"/>
  <c r="M468" i="7"/>
  <c r="P468" i="7" s="1"/>
  <c r="L468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43" i="7" s="1"/>
  <c r="K443" i="7" s="1"/>
  <c r="I460" i="7"/>
  <c r="K458" i="7"/>
  <c r="P456" i="7"/>
  <c r="L456" i="7"/>
  <c r="L454" i="7" s="1"/>
  <c r="O454" i="7" s="1"/>
  <c r="P455" i="7"/>
  <c r="O455" i="7"/>
  <c r="N454" i="7"/>
  <c r="M454" i="7"/>
  <c r="P454" i="7" s="1"/>
  <c r="N449" i="7"/>
  <c r="L449" i="7"/>
  <c r="O449" i="7" s="1"/>
  <c r="P448" i="7"/>
  <c r="O448" i="7"/>
  <c r="N447" i="7"/>
  <c r="N446" i="7"/>
  <c r="O445" i="7"/>
  <c r="N445" i="7"/>
  <c r="M445" i="7"/>
  <c r="L445" i="7"/>
  <c r="N444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K435" i="7" s="1"/>
  <c r="J434" i="7"/>
  <c r="J418" i="7" s="1"/>
  <c r="P431" i="7"/>
  <c r="L431" i="7"/>
  <c r="L429" i="7" s="1"/>
  <c r="O429" i="7" s="1"/>
  <c r="P430" i="7"/>
  <c r="O430" i="7"/>
  <c r="P429" i="7"/>
  <c r="N429" i="7"/>
  <c r="M429" i="7"/>
  <c r="N424" i="7"/>
  <c r="L424" i="7"/>
  <c r="M424" i="7" s="1"/>
  <c r="P423" i="7"/>
  <c r="O423" i="7"/>
  <c r="N421" i="7"/>
  <c r="P420" i="7"/>
  <c r="N420" i="7"/>
  <c r="N419" i="7" s="1"/>
  <c r="M420" i="7"/>
  <c r="L420" i="7"/>
  <c r="O420" i="7" s="1"/>
  <c r="K413" i="7"/>
  <c r="K412" i="7"/>
  <c r="N410" i="7"/>
  <c r="N408" i="7" s="1"/>
  <c r="M410" i="7"/>
  <c r="P410" i="7" s="1"/>
  <c r="L410" i="7"/>
  <c r="O410" i="7" s="1"/>
  <c r="P409" i="7"/>
  <c r="O409" i="7"/>
  <c r="N407" i="7"/>
  <c r="M407" i="7"/>
  <c r="P407" i="7" s="1"/>
  <c r="L407" i="7"/>
  <c r="O407" i="7" s="1"/>
  <c r="P406" i="7"/>
  <c r="O406" i="7"/>
  <c r="P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O397" i="7" s="1"/>
  <c r="P396" i="7"/>
  <c r="O396" i="7"/>
  <c r="N394" i="7"/>
  <c r="N392" i="7" s="1"/>
  <c r="M394" i="7"/>
  <c r="P394" i="7" s="1"/>
  <c r="L394" i="7"/>
  <c r="O394" i="7" s="1"/>
  <c r="P393" i="7"/>
  <c r="O393" i="7"/>
  <c r="N390" i="7"/>
  <c r="M390" i="7"/>
  <c r="P390" i="7" s="1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L353" i="7"/>
  <c r="L351" i="7" s="1"/>
  <c r="P352" i="7"/>
  <c r="O352" i="7"/>
  <c r="N350" i="7"/>
  <c r="N348" i="7" s="1"/>
  <c r="M350" i="7"/>
  <c r="M348" i="7" s="1"/>
  <c r="L350" i="7"/>
  <c r="P349" i="7"/>
  <c r="O349" i="7"/>
  <c r="N346" i="7"/>
  <c r="M346" i="7"/>
  <c r="P346" i="7" s="1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M334" i="7" s="1"/>
  <c r="P334" i="7" s="1"/>
  <c r="L336" i="7"/>
  <c r="L334" i="7" s="1"/>
  <c r="O334" i="7" s="1"/>
  <c r="P335" i="7"/>
  <c r="O335" i="7"/>
  <c r="N333" i="7"/>
  <c r="N331" i="7" s="1"/>
  <c r="M333" i="7"/>
  <c r="M331" i="7" s="1"/>
  <c r="L333" i="7"/>
  <c r="P332" i="7"/>
  <c r="O332" i="7"/>
  <c r="P329" i="7"/>
  <c r="O329" i="7"/>
  <c r="N329" i="7"/>
  <c r="M329" i="7"/>
  <c r="L329" i="7"/>
  <c r="I327" i="7"/>
  <c r="I325" i="7"/>
  <c r="K325" i="7" s="1"/>
  <c r="N323" i="7"/>
  <c r="N321" i="7" s="1"/>
  <c r="M323" i="7"/>
  <c r="P323" i="7" s="1"/>
  <c r="L323" i="7"/>
  <c r="O323" i="7" s="1"/>
  <c r="P322" i="7"/>
  <c r="O322" i="7"/>
  <c r="N320" i="7"/>
  <c r="M320" i="7"/>
  <c r="P320" i="7" s="1"/>
  <c r="L320" i="7"/>
  <c r="O320" i="7" s="1"/>
  <c r="P319" i="7"/>
  <c r="O319" i="7"/>
  <c r="P316" i="7"/>
  <c r="N316" i="7"/>
  <c r="M316" i="7"/>
  <c r="L316" i="7"/>
  <c r="O316" i="7" s="1"/>
  <c r="J314" i="7"/>
  <c r="I312" i="7"/>
  <c r="K312" i="7" s="1"/>
  <c r="I311" i="7"/>
  <c r="K311" i="7" s="1"/>
  <c r="I310" i="7"/>
  <c r="K310" i="7" s="1"/>
  <c r="I309" i="7"/>
  <c r="K309" i="7" s="1"/>
  <c r="N306" i="7"/>
  <c r="M306" i="7"/>
  <c r="L306" i="7"/>
  <c r="L304" i="7" s="1"/>
  <c r="O304" i="7" s="1"/>
  <c r="P305" i="7"/>
  <c r="O305" i="7"/>
  <c r="N303" i="7"/>
  <c r="N301" i="7" s="1"/>
  <c r="M303" i="7"/>
  <c r="P303" i="7" s="1"/>
  <c r="L303" i="7"/>
  <c r="L301" i="7" s="1"/>
  <c r="O301" i="7" s="1"/>
  <c r="P302" i="7"/>
  <c r="O302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K287" i="7" s="1"/>
  <c r="N285" i="7"/>
  <c r="N283" i="7" s="1"/>
  <c r="M285" i="7"/>
  <c r="M283" i="7" s="1"/>
  <c r="P283" i="7" s="1"/>
  <c r="L285" i="7"/>
  <c r="L283" i="7" s="1"/>
  <c r="O283" i="7" s="1"/>
  <c r="P284" i="7"/>
  <c r="O284" i="7"/>
  <c r="N282" i="7"/>
  <c r="M282" i="7"/>
  <c r="M280" i="7" s="1"/>
  <c r="L282" i="7"/>
  <c r="L280" i="7" s="1"/>
  <c r="P281" i="7"/>
  <c r="O281" i="7"/>
  <c r="O278" i="7"/>
  <c r="N278" i="7"/>
  <c r="M278" i="7"/>
  <c r="P278" i="7" s="1"/>
  <c r="L278" i="7"/>
  <c r="J276" i="7"/>
  <c r="I271" i="7"/>
  <c r="I260" i="7" s="1"/>
  <c r="N269" i="7"/>
  <c r="M269" i="7"/>
  <c r="M267" i="7" s="1"/>
  <c r="P267" i="7" s="1"/>
  <c r="L269" i="7"/>
  <c r="L267" i="7" s="1"/>
  <c r="O267" i="7" s="1"/>
  <c r="P268" i="7"/>
  <c r="O268" i="7"/>
  <c r="N266" i="7"/>
  <c r="N264" i="7" s="1"/>
  <c r="M266" i="7"/>
  <c r="L266" i="7"/>
  <c r="L264" i="7" s="1"/>
  <c r="P265" i="7"/>
  <c r="O265" i="7"/>
  <c r="N262" i="7"/>
  <c r="M262" i="7"/>
  <c r="P262" i="7" s="1"/>
  <c r="L262" i="7"/>
  <c r="O262" i="7" s="1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L242" i="7"/>
  <c r="L241" i="7"/>
  <c r="L240" i="7"/>
  <c r="L239" i="7"/>
  <c r="P238" i="7"/>
  <c r="N238" i="7"/>
  <c r="J237" i="7"/>
  <c r="K236" i="7"/>
  <c r="J236" i="7"/>
  <c r="I236" i="7"/>
  <c r="K235" i="7"/>
  <c r="J235" i="7"/>
  <c r="I235" i="7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N184" i="7" s="1"/>
  <c r="M186" i="7"/>
  <c r="L186" i="7"/>
  <c r="P185" i="7"/>
  <c r="O185" i="7"/>
  <c r="P182" i="7"/>
  <c r="N182" i="7"/>
  <c r="M182" i="7"/>
  <c r="L182" i="7"/>
  <c r="O182" i="7" s="1"/>
  <c r="J177" i="7"/>
  <c r="J164" i="7" s="1"/>
  <c r="I176" i="7"/>
  <c r="K176" i="7" s="1"/>
  <c r="J174" i="7"/>
  <c r="N173" i="7"/>
  <c r="N171" i="7" s="1"/>
  <c r="M173" i="7"/>
  <c r="P173" i="7" s="1"/>
  <c r="L173" i="7"/>
  <c r="O173" i="7" s="1"/>
  <c r="P172" i="7"/>
  <c r="O172" i="7"/>
  <c r="N170" i="7"/>
  <c r="N168" i="7" s="1"/>
  <c r="M170" i="7"/>
  <c r="L170" i="7"/>
  <c r="L168" i="7" s="1"/>
  <c r="P169" i="7"/>
  <c r="O169" i="7"/>
  <c r="O166" i="7"/>
  <c r="N166" i="7"/>
  <c r="M166" i="7"/>
  <c r="L166" i="7"/>
  <c r="I159" i="7"/>
  <c r="I148" i="7" s="1"/>
  <c r="K148" i="7" s="1"/>
  <c r="N157" i="7"/>
  <c r="N155" i="7" s="1"/>
  <c r="M157" i="7"/>
  <c r="P157" i="7" s="1"/>
  <c r="L157" i="7"/>
  <c r="L155" i="7" s="1"/>
  <c r="O155" i="7" s="1"/>
  <c r="P156" i="7"/>
  <c r="O156" i="7"/>
  <c r="N154" i="7"/>
  <c r="M154" i="7"/>
  <c r="M152" i="7" s="1"/>
  <c r="L154" i="7"/>
  <c r="L152" i="7" s="1"/>
  <c r="P153" i="7"/>
  <c r="O153" i="7"/>
  <c r="O150" i="7"/>
  <c r="N150" i="7"/>
  <c r="M150" i="7"/>
  <c r="P150" i="7" s="1"/>
  <c r="L150" i="7"/>
  <c r="J148" i="7"/>
  <c r="I146" i="7"/>
  <c r="I130" i="7" s="1"/>
  <c r="K130" i="7" s="1"/>
  <c r="I145" i="7"/>
  <c r="I144" i="7"/>
  <c r="K144" i="7" s="1"/>
  <c r="N140" i="7"/>
  <c r="N138" i="7" s="1"/>
  <c r="M140" i="7"/>
  <c r="M138" i="7" s="1"/>
  <c r="P138" i="7" s="1"/>
  <c r="L140" i="7"/>
  <c r="O140" i="7" s="1"/>
  <c r="P139" i="7"/>
  <c r="O139" i="7"/>
  <c r="N137" i="7"/>
  <c r="N135" i="7" s="1"/>
  <c r="M137" i="7"/>
  <c r="M135" i="7" s="1"/>
  <c r="P135" i="7" s="1"/>
  <c r="L137" i="7"/>
  <c r="L135" i="7" s="1"/>
  <c r="O135" i="7" s="1"/>
  <c r="P136" i="7"/>
  <c r="O136" i="7"/>
  <c r="P133" i="7"/>
  <c r="O133" i="7"/>
  <c r="N133" i="7"/>
  <c r="M133" i="7"/>
  <c r="L133" i="7"/>
  <c r="J130" i="7"/>
  <c r="N127" i="7"/>
  <c r="N125" i="7" s="1"/>
  <c r="M127" i="7"/>
  <c r="L127" i="7"/>
  <c r="L125" i="7" s="1"/>
  <c r="O125" i="7" s="1"/>
  <c r="P126" i="7"/>
  <c r="O126" i="7"/>
  <c r="N124" i="7"/>
  <c r="M124" i="7"/>
  <c r="P124" i="7" s="1"/>
  <c r="L124" i="7"/>
  <c r="P123" i="7"/>
  <c r="O123" i="7"/>
  <c r="O120" i="7"/>
  <c r="N120" i="7"/>
  <c r="M120" i="7"/>
  <c r="P120" i="7" s="1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J98" i="7"/>
  <c r="I98" i="7"/>
  <c r="K98" i="7" s="1"/>
  <c r="N96" i="7"/>
  <c r="N94" i="7" s="1"/>
  <c r="M96" i="7"/>
  <c r="M94" i="7" s="1"/>
  <c r="P94" i="7" s="1"/>
  <c r="L96" i="7"/>
  <c r="O96" i="7" s="1"/>
  <c r="P95" i="7"/>
  <c r="O95" i="7"/>
  <c r="N93" i="7"/>
  <c r="N91" i="7" s="1"/>
  <c r="M93" i="7"/>
  <c r="L93" i="7"/>
  <c r="L91" i="7" s="1"/>
  <c r="P92" i="7"/>
  <c r="O92" i="7"/>
  <c r="O89" i="7"/>
  <c r="N89" i="7"/>
  <c r="M89" i="7"/>
  <c r="P89" i="7" s="1"/>
  <c r="L89" i="7"/>
  <c r="J87" i="7"/>
  <c r="J86" i="7"/>
  <c r="I84" i="7"/>
  <c r="K84" i="7" s="1"/>
  <c r="I83" i="7"/>
  <c r="K83" i="7" s="1"/>
  <c r="I82" i="7"/>
  <c r="K82" i="7" s="1"/>
  <c r="I81" i="7"/>
  <c r="I80" i="7"/>
  <c r="I79" i="7"/>
  <c r="K79" i="7" s="1"/>
  <c r="I78" i="7"/>
  <c r="K78" i="7" s="1"/>
  <c r="J77" i="7"/>
  <c r="J65" i="7" s="1"/>
  <c r="J76" i="7"/>
  <c r="N74" i="7"/>
  <c r="N72" i="7" s="1"/>
  <c r="M74" i="7"/>
  <c r="P74" i="7" s="1"/>
  <c r="L74" i="7"/>
  <c r="O74" i="7" s="1"/>
  <c r="P73" i="7"/>
  <c r="O73" i="7"/>
  <c r="N71" i="7"/>
  <c r="N69" i="7" s="1"/>
  <c r="M71" i="7"/>
  <c r="P71" i="7" s="1"/>
  <c r="L71" i="7"/>
  <c r="O71" i="7" s="1"/>
  <c r="P70" i="7"/>
  <c r="O70" i="7"/>
  <c r="P67" i="7"/>
  <c r="N67" i="7"/>
  <c r="M67" i="7"/>
  <c r="L67" i="7"/>
  <c r="O67" i="7" s="1"/>
  <c r="J64" i="7"/>
  <c r="N61" i="7"/>
  <c r="M61" i="7"/>
  <c r="M59" i="7" s="1"/>
  <c r="L61" i="7"/>
  <c r="P60" i="7"/>
  <c r="O60" i="7"/>
  <c r="N58" i="7"/>
  <c r="M58" i="7"/>
  <c r="M56" i="7" s="1"/>
  <c r="L58" i="7"/>
  <c r="P57" i="7"/>
  <c r="O57" i="7"/>
  <c r="O54" i="7"/>
  <c r="N54" i="7"/>
  <c r="M54" i="7"/>
  <c r="P54" i="7" s="1"/>
  <c r="L54" i="7"/>
  <c r="N49" i="7"/>
  <c r="N47" i="7" s="1"/>
  <c r="M49" i="7"/>
  <c r="P49" i="7" s="1"/>
  <c r="L49" i="7"/>
  <c r="P48" i="7"/>
  <c r="O48" i="7"/>
  <c r="N46" i="7"/>
  <c r="N44" i="7" s="1"/>
  <c r="M46" i="7"/>
  <c r="L46" i="7"/>
  <c r="P45" i="7"/>
  <c r="O45" i="7"/>
  <c r="P42" i="7"/>
  <c r="N42" i="7"/>
  <c r="M42" i="7"/>
  <c r="L42" i="7"/>
  <c r="O42" i="7" s="1"/>
  <c r="N36" i="7"/>
  <c r="N34" i="7" s="1"/>
  <c r="M36" i="7"/>
  <c r="P36" i="7" s="1"/>
  <c r="P35" i="7"/>
  <c r="N35" i="7"/>
  <c r="M35" i="7"/>
  <c r="M34" i="7" s="1"/>
  <c r="P34" i="7" s="1"/>
  <c r="L35" i="7"/>
  <c r="O35" i="7" s="1"/>
  <c r="O32" i="7"/>
  <c r="N32" i="7"/>
  <c r="M32" i="7"/>
  <c r="L32" i="7"/>
  <c r="N29" i="7"/>
  <c r="L29" i="7"/>
  <c r="O29" i="7" s="1"/>
  <c r="O25" i="7"/>
  <c r="N25" i="7"/>
  <c r="M25" i="7"/>
  <c r="L25" i="7"/>
  <c r="P22" i="7"/>
  <c r="N22" i="7"/>
  <c r="N19" i="7" s="1"/>
  <c r="M22" i="7"/>
  <c r="L22" i="7"/>
  <c r="O22" i="7" s="1"/>
  <c r="M19" i="7"/>
  <c r="N15" i="7"/>
  <c r="L15" i="7"/>
  <c r="O15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7" i="6" s="1"/>
  <c r="N805" i="6" s="1"/>
  <c r="P809" i="6"/>
  <c r="O809" i="6"/>
  <c r="O808" i="6"/>
  <c r="N808" i="6"/>
  <c r="M808" i="6"/>
  <c r="P808" i="6" s="1"/>
  <c r="L808" i="6"/>
  <c r="M807" i="6"/>
  <c r="P807" i="6" s="1"/>
  <c r="L807" i="6"/>
  <c r="O807" i="6" s="1"/>
  <c r="N806" i="6"/>
  <c r="M806" i="6"/>
  <c r="P806" i="6" s="1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N796" i="6"/>
  <c r="M796" i="6"/>
  <c r="P796" i="6" s="1"/>
  <c r="L796" i="6"/>
  <c r="O796" i="6" s="1"/>
  <c r="N791" i="6"/>
  <c r="N789" i="6" s="1"/>
  <c r="L791" i="6"/>
  <c r="O791" i="6" s="1"/>
  <c r="P790" i="6"/>
  <c r="O790" i="6"/>
  <c r="N788" i="6"/>
  <c r="P787" i="6"/>
  <c r="O787" i="6"/>
  <c r="N787" i="6"/>
  <c r="M787" i="6"/>
  <c r="L787" i="6"/>
  <c r="N786" i="6"/>
  <c r="P782" i="6"/>
  <c r="O782" i="6"/>
  <c r="P781" i="6"/>
  <c r="O781" i="6"/>
  <c r="P780" i="6"/>
  <c r="O780" i="6"/>
  <c r="N780" i="6"/>
  <c r="M780" i="6"/>
  <c r="L780" i="6"/>
  <c r="P775" i="6"/>
  <c r="O775" i="6"/>
  <c r="N775" i="6"/>
  <c r="P774" i="6"/>
  <c r="O774" i="6"/>
  <c r="M773" i="6"/>
  <c r="P773" i="6" s="1"/>
  <c r="L773" i="6"/>
  <c r="O773" i="6" s="1"/>
  <c r="M772" i="6"/>
  <c r="P772" i="6" s="1"/>
  <c r="L772" i="6"/>
  <c r="O772" i="6" s="1"/>
  <c r="P771" i="6"/>
  <c r="N771" i="6"/>
  <c r="M771" i="6"/>
  <c r="L771" i="6"/>
  <c r="O771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M757" i="6"/>
  <c r="P757" i="6" s="1"/>
  <c r="L757" i="6"/>
  <c r="O757" i="6" s="1"/>
  <c r="M756" i="6"/>
  <c r="P756" i="6" s="1"/>
  <c r="L756" i="6"/>
  <c r="O756" i="6" s="1"/>
  <c r="P755" i="6"/>
  <c r="N755" i="6"/>
  <c r="M755" i="6"/>
  <c r="L755" i="6"/>
  <c r="O755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P741" i="6"/>
  <c r="O741" i="6"/>
  <c r="M740" i="6"/>
  <c r="P740" i="6" s="1"/>
  <c r="L740" i="6"/>
  <c r="O740" i="6" s="1"/>
  <c r="M739" i="6"/>
  <c r="P739" i="6" s="1"/>
  <c r="L739" i="6"/>
  <c r="O739" i="6" s="1"/>
  <c r="P738" i="6"/>
  <c r="N738" i="6"/>
  <c r="M738" i="6"/>
  <c r="L738" i="6"/>
  <c r="O738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P695" i="6"/>
  <c r="O695" i="6"/>
  <c r="N695" i="6"/>
  <c r="M695" i="6"/>
  <c r="L695" i="6"/>
  <c r="N690" i="6"/>
  <c r="L690" i="6"/>
  <c r="M690" i="6" s="1"/>
  <c r="P686" i="6"/>
  <c r="N686" i="6"/>
  <c r="M686" i="6"/>
  <c r="L686" i="6"/>
  <c r="O686" i="6" s="1"/>
  <c r="J679" i="6"/>
  <c r="J678" i="6"/>
  <c r="I678" i="6"/>
  <c r="K678" i="6" s="1"/>
  <c r="J675" i="6"/>
  <c r="I671" i="6"/>
  <c r="K671" i="6" s="1"/>
  <c r="I670" i="6"/>
  <c r="K670" i="6" s="1"/>
  <c r="J669" i="6"/>
  <c r="J654" i="6" s="1"/>
  <c r="I669" i="6"/>
  <c r="K675" i="6" s="1"/>
  <c r="P667" i="6"/>
  <c r="O667" i="6"/>
  <c r="P666" i="6"/>
  <c r="O666" i="6"/>
  <c r="P665" i="6"/>
  <c r="N665" i="6"/>
  <c r="M665" i="6"/>
  <c r="L665" i="6"/>
  <c r="O665" i="6" s="1"/>
  <c r="N660" i="6"/>
  <c r="N658" i="6" s="1"/>
  <c r="L660" i="6"/>
  <c r="O660" i="6" s="1"/>
  <c r="P659" i="6"/>
  <c r="O659" i="6"/>
  <c r="N657" i="6"/>
  <c r="P656" i="6"/>
  <c r="O656" i="6"/>
  <c r="N656" i="6"/>
  <c r="M656" i="6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N639" i="6"/>
  <c r="M639" i="6"/>
  <c r="P639" i="6" s="1"/>
  <c r="N634" i="6"/>
  <c r="L634" i="6"/>
  <c r="L632" i="6" s="1"/>
  <c r="P633" i="6"/>
  <c r="O633" i="6"/>
  <c r="N632" i="6"/>
  <c r="N631" i="6"/>
  <c r="N629" i="6" s="1"/>
  <c r="N630" i="6"/>
  <c r="M630" i="6"/>
  <c r="P630" i="6" s="1"/>
  <c r="L630" i="6"/>
  <c r="I628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J592" i="6" s="1"/>
  <c r="I594" i="6"/>
  <c r="I593" i="6"/>
  <c r="J583" i="6"/>
  <c r="J582" i="6"/>
  <c r="J576" i="6" s="1"/>
  <c r="J559" i="6" s="1"/>
  <c r="J543" i="6" s="1"/>
  <c r="J577" i="6"/>
  <c r="I577" i="6"/>
  <c r="K577" i="6" s="1"/>
  <c r="I576" i="6"/>
  <c r="I559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O557" i="6" s="1"/>
  <c r="P556" i="6"/>
  <c r="O556" i="6"/>
  <c r="N555" i="6"/>
  <c r="M555" i="6"/>
  <c r="P555" i="6" s="1"/>
  <c r="N549" i="6"/>
  <c r="L549" i="6"/>
  <c r="O549" i="6" s="1"/>
  <c r="P548" i="6"/>
  <c r="O548" i="6"/>
  <c r="N547" i="6"/>
  <c r="N546" i="6"/>
  <c r="O545" i="6"/>
  <c r="N545" i="6"/>
  <c r="L545" i="6"/>
  <c r="N544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P535" i="6"/>
  <c r="L535" i="6"/>
  <c r="O535" i="6" s="1"/>
  <c r="P534" i="6"/>
  <c r="O534" i="6"/>
  <c r="P533" i="6"/>
  <c r="N533" i="6"/>
  <c r="M533" i="6"/>
  <c r="L533" i="6"/>
  <c r="O533" i="6" s="1"/>
  <c r="N528" i="6"/>
  <c r="N526" i="6" s="1"/>
  <c r="L528" i="6"/>
  <c r="M528" i="6" s="1"/>
  <c r="P527" i="6"/>
  <c r="O527" i="6"/>
  <c r="N525" i="6"/>
  <c r="P524" i="6"/>
  <c r="O524" i="6"/>
  <c r="N524" i="6"/>
  <c r="M524" i="6"/>
  <c r="L524" i="6"/>
  <c r="N523" i="6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P505" i="6"/>
  <c r="O505" i="6"/>
  <c r="N505" i="6"/>
  <c r="M505" i="6"/>
  <c r="L505" i="6"/>
  <c r="O504" i="6"/>
  <c r="N504" i="6"/>
  <c r="M504" i="6"/>
  <c r="P504" i="6" s="1"/>
  <c r="L504" i="6"/>
  <c r="N503" i="6"/>
  <c r="M503" i="6"/>
  <c r="L503" i="6"/>
  <c r="O503" i="6" s="1"/>
  <c r="L502" i="6"/>
  <c r="O502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L477" i="6" s="1"/>
  <c r="O477" i="6" s="1"/>
  <c r="P478" i="6"/>
  <c r="O478" i="6"/>
  <c r="P477" i="6"/>
  <c r="N477" i="6"/>
  <c r="M477" i="6"/>
  <c r="N472" i="6"/>
  <c r="N470" i="6" s="1"/>
  <c r="L472" i="6"/>
  <c r="L470" i="6" s="1"/>
  <c r="O470" i="6" s="1"/>
  <c r="P471" i="6"/>
  <c r="O471" i="6"/>
  <c r="N469" i="6"/>
  <c r="O468" i="6"/>
  <c r="N468" i="6"/>
  <c r="N467" i="6" s="1"/>
  <c r="M468" i="6"/>
  <c r="P468" i="6" s="1"/>
  <c r="L468" i="6"/>
  <c r="J466" i="6"/>
  <c r="I466" i="6"/>
  <c r="K466" i="6" s="1"/>
  <c r="J465" i="6"/>
  <c r="I465" i="6"/>
  <c r="I464" i="6"/>
  <c r="K464" i="6" s="1"/>
  <c r="I463" i="6"/>
  <c r="K463" i="6" s="1"/>
  <c r="I462" i="6"/>
  <c r="I443" i="6" s="1"/>
  <c r="K443" i="6" s="1"/>
  <c r="I460" i="6"/>
  <c r="K460" i="6" s="1"/>
  <c r="K458" i="6"/>
  <c r="P456" i="6"/>
  <c r="L456" i="6"/>
  <c r="L454" i="6" s="1"/>
  <c r="O454" i="6" s="1"/>
  <c r="P455" i="6"/>
  <c r="O455" i="6"/>
  <c r="N454" i="6"/>
  <c r="M454" i="6"/>
  <c r="P454" i="6" s="1"/>
  <c r="N449" i="6"/>
  <c r="L449" i="6"/>
  <c r="L447" i="6" s="1"/>
  <c r="O447" i="6" s="1"/>
  <c r="P448" i="6"/>
  <c r="O448" i="6"/>
  <c r="N447" i="6"/>
  <c r="N446" i="6"/>
  <c r="N444" i="6" s="1"/>
  <c r="N445" i="6"/>
  <c r="M445" i="6"/>
  <c r="P445" i="6" s="1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K435" i="6" s="1"/>
  <c r="J434" i="6"/>
  <c r="J418" i="6" s="1"/>
  <c r="P431" i="6"/>
  <c r="L431" i="6"/>
  <c r="L429" i="6" s="1"/>
  <c r="O429" i="6" s="1"/>
  <c r="P430" i="6"/>
  <c r="O430" i="6"/>
  <c r="P429" i="6"/>
  <c r="N429" i="6"/>
  <c r="M429" i="6"/>
  <c r="N424" i="6"/>
  <c r="L424" i="6"/>
  <c r="L422" i="6" s="1"/>
  <c r="P423" i="6"/>
  <c r="O423" i="6"/>
  <c r="N421" i="6"/>
  <c r="N420" i="6"/>
  <c r="M420" i="6"/>
  <c r="L420" i="6"/>
  <c r="O420" i="6" s="1"/>
  <c r="K413" i="6"/>
  <c r="K412" i="6"/>
  <c r="N410" i="6"/>
  <c r="N408" i="6" s="1"/>
  <c r="M410" i="6"/>
  <c r="P410" i="6" s="1"/>
  <c r="L410" i="6"/>
  <c r="P409" i="6"/>
  <c r="O409" i="6"/>
  <c r="N407" i="6"/>
  <c r="M407" i="6"/>
  <c r="P407" i="6" s="1"/>
  <c r="L407" i="6"/>
  <c r="P406" i="6"/>
  <c r="O406" i="6"/>
  <c r="P403" i="6"/>
  <c r="N403" i="6"/>
  <c r="M403" i="6"/>
  <c r="L403" i="6"/>
  <c r="O403" i="6" s="1"/>
  <c r="J401" i="6"/>
  <c r="I401" i="6"/>
  <c r="K401" i="6" s="1"/>
  <c r="K400" i="6"/>
  <c r="K399" i="6"/>
  <c r="N397" i="6"/>
  <c r="N395" i="6" s="1"/>
  <c r="M397" i="6"/>
  <c r="M395" i="6" s="1"/>
  <c r="P395" i="6" s="1"/>
  <c r="L397" i="6"/>
  <c r="O397" i="6" s="1"/>
  <c r="P396" i="6"/>
  <c r="O396" i="6"/>
  <c r="N394" i="6"/>
  <c r="N392" i="6" s="1"/>
  <c r="M394" i="6"/>
  <c r="M392" i="6" s="1"/>
  <c r="P392" i="6" s="1"/>
  <c r="L394" i="6"/>
  <c r="P393" i="6"/>
  <c r="O393" i="6"/>
  <c r="N390" i="6"/>
  <c r="M390" i="6"/>
  <c r="L390" i="6"/>
  <c r="O390" i="6" s="1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L351" i="6" s="1"/>
  <c r="P352" i="6"/>
  <c r="O352" i="6"/>
  <c r="N350" i="6"/>
  <c r="M350" i="6"/>
  <c r="M348" i="6" s="1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L336" i="6"/>
  <c r="O336" i="6" s="1"/>
  <c r="P335" i="6"/>
  <c r="O335" i="6"/>
  <c r="N333" i="6"/>
  <c r="N331" i="6" s="1"/>
  <c r="M333" i="6"/>
  <c r="M331" i="6" s="1"/>
  <c r="L333" i="6"/>
  <c r="P332" i="6"/>
  <c r="O332" i="6"/>
  <c r="O329" i="6"/>
  <c r="N329" i="6"/>
  <c r="M329" i="6"/>
  <c r="L329" i="6"/>
  <c r="I327" i="6"/>
  <c r="I325" i="6"/>
  <c r="I314" i="6" s="1"/>
  <c r="K314" i="6" s="1"/>
  <c r="N323" i="6"/>
  <c r="N321" i="6" s="1"/>
  <c r="M323" i="6"/>
  <c r="P323" i="6" s="1"/>
  <c r="L323" i="6"/>
  <c r="O323" i="6" s="1"/>
  <c r="P322" i="6"/>
  <c r="O322" i="6"/>
  <c r="N320" i="6"/>
  <c r="N318" i="6" s="1"/>
  <c r="M320" i="6"/>
  <c r="M318" i="6" s="1"/>
  <c r="L320" i="6"/>
  <c r="L318" i="6" s="1"/>
  <c r="P319" i="6"/>
  <c r="O319" i="6"/>
  <c r="P316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P306" i="6" s="1"/>
  <c r="L306" i="6"/>
  <c r="O306" i="6" s="1"/>
  <c r="P305" i="6"/>
  <c r="O305" i="6"/>
  <c r="N303" i="6"/>
  <c r="M303" i="6"/>
  <c r="M301" i="6" s="1"/>
  <c r="L303" i="6"/>
  <c r="P302" i="6"/>
  <c r="O302" i="6"/>
  <c r="N299" i="6"/>
  <c r="M299" i="6"/>
  <c r="L299" i="6"/>
  <c r="O299" i="6" s="1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K288" i="6" s="1"/>
  <c r="I287" i="6"/>
  <c r="K287" i="6" s="1"/>
  <c r="N285" i="6"/>
  <c r="M285" i="6"/>
  <c r="P285" i="6" s="1"/>
  <c r="L285" i="6"/>
  <c r="P284" i="6"/>
  <c r="O284" i="6"/>
  <c r="N282" i="6"/>
  <c r="N280" i="6" s="1"/>
  <c r="M282" i="6"/>
  <c r="L282" i="6"/>
  <c r="L280" i="6" s="1"/>
  <c r="P281" i="6"/>
  <c r="O281" i="6"/>
  <c r="N278" i="6"/>
  <c r="M278" i="6"/>
  <c r="P278" i="6" s="1"/>
  <c r="L278" i="6"/>
  <c r="O278" i="6" s="1"/>
  <c r="J276" i="6"/>
  <c r="I271" i="6"/>
  <c r="K271" i="6" s="1"/>
  <c r="N269" i="6"/>
  <c r="M269" i="6"/>
  <c r="P269" i="6" s="1"/>
  <c r="L269" i="6"/>
  <c r="P268" i="6"/>
  <c r="O268" i="6"/>
  <c r="N266" i="6"/>
  <c r="N264" i="6" s="1"/>
  <c r="M266" i="6"/>
  <c r="L266" i="6"/>
  <c r="P265" i="6"/>
  <c r="O265" i="6"/>
  <c r="N262" i="6"/>
  <c r="M262" i="6"/>
  <c r="P262" i="6" s="1"/>
  <c r="L262" i="6"/>
  <c r="O262" i="6" s="1"/>
  <c r="J260" i="6"/>
  <c r="K258" i="6"/>
  <c r="K257" i="6"/>
  <c r="I255" i="6"/>
  <c r="I248" i="6" s="1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N227" i="6"/>
  <c r="J226" i="6"/>
  <c r="J180" i="6" s="1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I214" i="6"/>
  <c r="K214" i="6" s="1"/>
  <c r="L212" i="6"/>
  <c r="L211" i="6"/>
  <c r="L210" i="6"/>
  <c r="P209" i="6"/>
  <c r="N209" i="6"/>
  <c r="J208" i="6"/>
  <c r="K207" i="6"/>
  <c r="K206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M187" i="6" s="1"/>
  <c r="P187" i="6" s="1"/>
  <c r="L189" i="6"/>
  <c r="O189" i="6" s="1"/>
  <c r="P188" i="6"/>
  <c r="O188" i="6"/>
  <c r="N186" i="6"/>
  <c r="N184" i="6" s="1"/>
  <c r="M186" i="6"/>
  <c r="M184" i="6" s="1"/>
  <c r="L186" i="6"/>
  <c r="P185" i="6"/>
  <c r="O185" i="6"/>
  <c r="P182" i="6"/>
  <c r="O182" i="6"/>
  <c r="N182" i="6"/>
  <c r="M182" i="6"/>
  <c r="L182" i="6"/>
  <c r="J177" i="6"/>
  <c r="I176" i="6"/>
  <c r="I174" i="6" s="1"/>
  <c r="J174" i="6"/>
  <c r="N173" i="6"/>
  <c r="N171" i="6" s="1"/>
  <c r="M173" i="6"/>
  <c r="P173" i="6" s="1"/>
  <c r="L173" i="6"/>
  <c r="L171" i="6" s="1"/>
  <c r="O171" i="6" s="1"/>
  <c r="P172" i="6"/>
  <c r="O172" i="6"/>
  <c r="N170" i="6"/>
  <c r="N168" i="6" s="1"/>
  <c r="M170" i="6"/>
  <c r="L170" i="6"/>
  <c r="L168" i="6" s="1"/>
  <c r="P169" i="6"/>
  <c r="O169" i="6"/>
  <c r="P166" i="6"/>
  <c r="N166" i="6"/>
  <c r="M166" i="6"/>
  <c r="L166" i="6"/>
  <c r="O166" i="6" s="1"/>
  <c r="J164" i="6"/>
  <c r="I159" i="6"/>
  <c r="I148" i="6" s="1"/>
  <c r="K148" i="6" s="1"/>
  <c r="N157" i="6"/>
  <c r="N155" i="6" s="1"/>
  <c r="M157" i="6"/>
  <c r="P157" i="6" s="1"/>
  <c r="L157" i="6"/>
  <c r="O157" i="6" s="1"/>
  <c r="P156" i="6"/>
  <c r="O156" i="6"/>
  <c r="N154" i="6"/>
  <c r="M154" i="6"/>
  <c r="M152" i="6" s="1"/>
  <c r="L154" i="6"/>
  <c r="P153" i="6"/>
  <c r="O153" i="6"/>
  <c r="N150" i="6"/>
  <c r="M150" i="6"/>
  <c r="L150" i="6"/>
  <c r="O150" i="6" s="1"/>
  <c r="J148" i="6"/>
  <c r="I146" i="6"/>
  <c r="K146" i="6" s="1"/>
  <c r="I145" i="6"/>
  <c r="I143" i="6" s="1"/>
  <c r="I131" i="6" s="1"/>
  <c r="I144" i="6"/>
  <c r="K144" i="6" s="1"/>
  <c r="N140" i="6"/>
  <c r="N138" i="6" s="1"/>
  <c r="M140" i="6"/>
  <c r="L140" i="6"/>
  <c r="L138" i="6" s="1"/>
  <c r="P139" i="6"/>
  <c r="O139" i="6"/>
  <c r="N137" i="6"/>
  <c r="N135" i="6" s="1"/>
  <c r="M137" i="6"/>
  <c r="L137" i="6"/>
  <c r="P136" i="6"/>
  <c r="O136" i="6"/>
  <c r="O133" i="6"/>
  <c r="N133" i="6"/>
  <c r="M133" i="6"/>
  <c r="L133" i="6"/>
  <c r="J130" i="6"/>
  <c r="N127" i="6"/>
  <c r="N125" i="6" s="1"/>
  <c r="M127" i="6"/>
  <c r="L127" i="6"/>
  <c r="P126" i="6"/>
  <c r="O126" i="6"/>
  <c r="N124" i="6"/>
  <c r="M124" i="6"/>
  <c r="P124" i="6" s="1"/>
  <c r="L124" i="6"/>
  <c r="P123" i="6"/>
  <c r="O123" i="6"/>
  <c r="P120" i="6"/>
  <c r="N120" i="6"/>
  <c r="M120" i="6"/>
  <c r="L120" i="6"/>
  <c r="O120" i="6" s="1"/>
  <c r="K118" i="6"/>
  <c r="I116" i="6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K87" i="6" s="1"/>
  <c r="J98" i="6"/>
  <c r="J86" i="6" s="1"/>
  <c r="I98" i="6"/>
  <c r="I86" i="6" s="1"/>
  <c r="K86" i="6" s="1"/>
  <c r="N96" i="6"/>
  <c r="N94" i="6" s="1"/>
  <c r="M96" i="6"/>
  <c r="P96" i="6" s="1"/>
  <c r="L96" i="6"/>
  <c r="O96" i="6" s="1"/>
  <c r="P95" i="6"/>
  <c r="O95" i="6"/>
  <c r="N93" i="6"/>
  <c r="M93" i="6"/>
  <c r="L93" i="6"/>
  <c r="L91" i="6" s="1"/>
  <c r="P92" i="6"/>
  <c r="O92" i="6"/>
  <c r="N89" i="6"/>
  <c r="M89" i="6"/>
  <c r="L89" i="6"/>
  <c r="O89" i="6" s="1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J77" i="6"/>
  <c r="J65" i="6" s="1"/>
  <c r="J76" i="6"/>
  <c r="J64" i="6" s="1"/>
  <c r="N74" i="6"/>
  <c r="N72" i="6" s="1"/>
  <c r="M74" i="6"/>
  <c r="L74" i="6"/>
  <c r="O74" i="6" s="1"/>
  <c r="P73" i="6"/>
  <c r="O73" i="6"/>
  <c r="N71" i="6"/>
  <c r="N69" i="6" s="1"/>
  <c r="M71" i="6"/>
  <c r="M69" i="6" s="1"/>
  <c r="P69" i="6" s="1"/>
  <c r="L71" i="6"/>
  <c r="P70" i="6"/>
  <c r="O70" i="6"/>
  <c r="P67" i="6"/>
  <c r="O67" i="6"/>
  <c r="N67" i="6"/>
  <c r="M67" i="6"/>
  <c r="L67" i="6"/>
  <c r="N61" i="6"/>
  <c r="M61" i="6"/>
  <c r="L61" i="6"/>
  <c r="L59" i="6" s="1"/>
  <c r="P60" i="6"/>
  <c r="O60" i="6"/>
  <c r="N58" i="6"/>
  <c r="N56" i="6" s="1"/>
  <c r="M58" i="6"/>
  <c r="L58" i="6"/>
  <c r="P57" i="6"/>
  <c r="O57" i="6"/>
  <c r="P54" i="6"/>
  <c r="N54" i="6"/>
  <c r="M54" i="6"/>
  <c r="L54" i="6"/>
  <c r="O54" i="6" s="1"/>
  <c r="N49" i="6"/>
  <c r="M49" i="6"/>
  <c r="P49" i="6" s="1"/>
  <c r="L49" i="6"/>
  <c r="P48" i="6"/>
  <c r="O48" i="6"/>
  <c r="N46" i="6"/>
  <c r="N44" i="6" s="1"/>
  <c r="M46" i="6"/>
  <c r="L46" i="6"/>
  <c r="P45" i="6"/>
  <c r="O45" i="6"/>
  <c r="P42" i="6"/>
  <c r="O42" i="6"/>
  <c r="N42" i="6"/>
  <c r="M42" i="6"/>
  <c r="L42" i="6"/>
  <c r="N36" i="6"/>
  <c r="N34" i="6" s="1"/>
  <c r="M36" i="6"/>
  <c r="P36" i="6" s="1"/>
  <c r="O35" i="6"/>
  <c r="N35" i="6"/>
  <c r="M35" i="6"/>
  <c r="L35" i="6"/>
  <c r="N33" i="6"/>
  <c r="P32" i="6"/>
  <c r="O32" i="6"/>
  <c r="N32" i="6"/>
  <c r="N29" i="6" s="1"/>
  <c r="M32" i="6"/>
  <c r="L32" i="6"/>
  <c r="N31" i="6"/>
  <c r="N30" i="6"/>
  <c r="M29" i="6"/>
  <c r="N28" i="6"/>
  <c r="P25" i="6"/>
  <c r="N25" i="6"/>
  <c r="N15" i="6" s="1"/>
  <c r="M25" i="6"/>
  <c r="L25" i="6"/>
  <c r="L15" i="6" s="1"/>
  <c r="N22" i="6"/>
  <c r="M22" i="6"/>
  <c r="L22" i="6"/>
  <c r="O22" i="6" s="1"/>
  <c r="N19" i="6"/>
  <c r="P15" i="6"/>
  <c r="M15" i="6"/>
  <c r="M9" i="6" s="1"/>
  <c r="P12" i="6"/>
  <c r="N12" i="6"/>
  <c r="N9" i="6" s="1"/>
  <c r="M12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P796" i="5"/>
  <c r="O796" i="5"/>
  <c r="N796" i="5"/>
  <c r="M796" i="5"/>
  <c r="L796" i="5"/>
  <c r="P791" i="5"/>
  <c r="N791" i="5"/>
  <c r="L791" i="5"/>
  <c r="L788" i="5" s="1"/>
  <c r="O788" i="5" s="1"/>
  <c r="P790" i="5"/>
  <c r="O790" i="5"/>
  <c r="N789" i="5"/>
  <c r="M789" i="5"/>
  <c r="P789" i="5" s="1"/>
  <c r="N788" i="5"/>
  <c r="N786" i="5" s="1"/>
  <c r="M788" i="5"/>
  <c r="P788" i="5" s="1"/>
  <c r="N787" i="5"/>
  <c r="M787" i="5"/>
  <c r="L787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N773" i="5" s="1"/>
  <c r="P774" i="5"/>
  <c r="O774" i="5"/>
  <c r="P773" i="5"/>
  <c r="O773" i="5"/>
  <c r="M773" i="5"/>
  <c r="L773" i="5"/>
  <c r="O772" i="5"/>
  <c r="N772" i="5"/>
  <c r="M772" i="5"/>
  <c r="P772" i="5" s="1"/>
  <c r="L772" i="5"/>
  <c r="N771" i="5"/>
  <c r="N770" i="5" s="1"/>
  <c r="M771" i="5"/>
  <c r="P771" i="5" s="1"/>
  <c r="L771" i="5"/>
  <c r="O771" i="5" s="1"/>
  <c r="M770" i="5"/>
  <c r="P770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7" i="5" s="1"/>
  <c r="P758" i="5"/>
  <c r="O758" i="5"/>
  <c r="P757" i="5"/>
  <c r="O757" i="5"/>
  <c r="M757" i="5"/>
  <c r="L757" i="5"/>
  <c r="O756" i="5"/>
  <c r="N756" i="5"/>
  <c r="M756" i="5"/>
  <c r="P756" i="5" s="1"/>
  <c r="L756" i="5"/>
  <c r="N755" i="5"/>
  <c r="N754" i="5" s="1"/>
  <c r="M755" i="5"/>
  <c r="P755" i="5" s="1"/>
  <c r="L755" i="5"/>
  <c r="O755" i="5" s="1"/>
  <c r="M754" i="5"/>
  <c r="P754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N740" i="5" s="1"/>
  <c r="P741" i="5"/>
  <c r="O741" i="5"/>
  <c r="P740" i="5"/>
  <c r="O740" i="5"/>
  <c r="M740" i="5"/>
  <c r="L740" i="5"/>
  <c r="O739" i="5"/>
  <c r="N739" i="5"/>
  <c r="M739" i="5"/>
  <c r="P739" i="5" s="1"/>
  <c r="L739" i="5"/>
  <c r="N738" i="5"/>
  <c r="N737" i="5" s="1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N695" i="5"/>
  <c r="M695" i="5"/>
  <c r="L695" i="5"/>
  <c r="O695" i="5" s="1"/>
  <c r="N690" i="5"/>
  <c r="L690" i="5"/>
  <c r="M690" i="5" s="1"/>
  <c r="N687" i="5"/>
  <c r="N686" i="5"/>
  <c r="N685" i="5" s="1"/>
  <c r="M686" i="5"/>
  <c r="P686" i="5" s="1"/>
  <c r="L686" i="5"/>
  <c r="O686" i="5" s="1"/>
  <c r="J679" i="5"/>
  <c r="J678" i="5"/>
  <c r="I678" i="5"/>
  <c r="K678" i="5" s="1"/>
  <c r="J675" i="5"/>
  <c r="J669" i="5" s="1"/>
  <c r="I671" i="5"/>
  <c r="K671" i="5" s="1"/>
  <c r="I670" i="5"/>
  <c r="K670" i="5" s="1"/>
  <c r="I669" i="5"/>
  <c r="K672" i="5" s="1"/>
  <c r="P667" i="5"/>
  <c r="O667" i="5"/>
  <c r="P666" i="5"/>
  <c r="O666" i="5"/>
  <c r="N665" i="5"/>
  <c r="M665" i="5"/>
  <c r="P665" i="5" s="1"/>
  <c r="L665" i="5"/>
  <c r="O665" i="5" s="1"/>
  <c r="N660" i="5"/>
  <c r="L660" i="5"/>
  <c r="M660" i="5" s="1"/>
  <c r="P659" i="5"/>
  <c r="O659" i="5"/>
  <c r="N658" i="5"/>
  <c r="N657" i="5"/>
  <c r="P656" i="5"/>
  <c r="N656" i="5"/>
  <c r="M656" i="5"/>
  <c r="L656" i="5"/>
  <c r="N655" i="5"/>
  <c r="J654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P639" i="5"/>
  <c r="N639" i="5"/>
  <c r="M639" i="5"/>
  <c r="P634" i="5"/>
  <c r="N634" i="5"/>
  <c r="L634" i="5"/>
  <c r="L632" i="5" s="1"/>
  <c r="O632" i="5" s="1"/>
  <c r="P633" i="5"/>
  <c r="O633" i="5"/>
  <c r="P632" i="5"/>
  <c r="N632" i="5"/>
  <c r="M632" i="5"/>
  <c r="N631" i="5"/>
  <c r="M631" i="5"/>
  <c r="P631" i="5" s="1"/>
  <c r="N630" i="5"/>
  <c r="M630" i="5"/>
  <c r="P630" i="5" s="1"/>
  <c r="L630" i="5"/>
  <c r="O630" i="5" s="1"/>
  <c r="M629" i="5"/>
  <c r="P629" i="5" s="1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J593" i="5"/>
  <c r="I593" i="5"/>
  <c r="I592" i="5" s="1"/>
  <c r="J583" i="5"/>
  <c r="J577" i="5" s="1"/>
  <c r="J582" i="5"/>
  <c r="I577" i="5"/>
  <c r="J576" i="5"/>
  <c r="J559" i="5" s="1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L555" i="5" s="1"/>
  <c r="O555" i="5" s="1"/>
  <c r="P556" i="5"/>
  <c r="O556" i="5"/>
  <c r="N555" i="5"/>
  <c r="N545" i="5" s="1"/>
  <c r="N544" i="5" s="1"/>
  <c r="M555" i="5"/>
  <c r="N549" i="5"/>
  <c r="L549" i="5"/>
  <c r="P548" i="5"/>
  <c r="O548" i="5"/>
  <c r="N547" i="5"/>
  <c r="N546" i="5"/>
  <c r="L545" i="5"/>
  <c r="J543" i="5"/>
  <c r="I542" i="5"/>
  <c r="K542" i="5" s="1"/>
  <c r="I541" i="5"/>
  <c r="K541" i="5" s="1"/>
  <c r="I540" i="5"/>
  <c r="K540" i="5" s="1"/>
  <c r="I539" i="5"/>
  <c r="K539" i="5" s="1"/>
  <c r="I538" i="5"/>
  <c r="I537" i="5"/>
  <c r="K537" i="5" s="1"/>
  <c r="P535" i="5"/>
  <c r="L535" i="5"/>
  <c r="L533" i="5" s="1"/>
  <c r="O533" i="5" s="1"/>
  <c r="P534" i="5"/>
  <c r="O534" i="5"/>
  <c r="N533" i="5"/>
  <c r="M533" i="5"/>
  <c r="P533" i="5" s="1"/>
  <c r="P528" i="5"/>
  <c r="N528" i="5"/>
  <c r="L528" i="5"/>
  <c r="O528" i="5" s="1"/>
  <c r="P527" i="5"/>
  <c r="O527" i="5"/>
  <c r="P526" i="5"/>
  <c r="N526" i="5"/>
  <c r="M526" i="5"/>
  <c r="L526" i="5"/>
  <c r="O526" i="5" s="1"/>
  <c r="P525" i="5"/>
  <c r="N525" i="5"/>
  <c r="M525" i="5"/>
  <c r="P524" i="5"/>
  <c r="O524" i="5"/>
  <c r="N524" i="5"/>
  <c r="M524" i="5"/>
  <c r="M523" i="5" s="1"/>
  <c r="P523" i="5" s="1"/>
  <c r="L524" i="5"/>
  <c r="N523" i="5"/>
  <c r="K517" i="5"/>
  <c r="J517" i="5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N505" i="5" s="1"/>
  <c r="P506" i="5"/>
  <c r="O506" i="5"/>
  <c r="P505" i="5"/>
  <c r="O505" i="5"/>
  <c r="M505" i="5"/>
  <c r="L505" i="5"/>
  <c r="O504" i="5"/>
  <c r="N504" i="5"/>
  <c r="M504" i="5"/>
  <c r="P504" i="5" s="1"/>
  <c r="L504" i="5"/>
  <c r="N503" i="5"/>
  <c r="N502" i="5" s="1"/>
  <c r="M503" i="5"/>
  <c r="P503" i="5" s="1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P477" i="5"/>
  <c r="N477" i="5"/>
  <c r="M477" i="5"/>
  <c r="N472" i="5"/>
  <c r="L472" i="5"/>
  <c r="P471" i="5"/>
  <c r="O471" i="5"/>
  <c r="N470" i="5"/>
  <c r="N469" i="5"/>
  <c r="O468" i="5"/>
  <c r="N468" i="5"/>
  <c r="M468" i="5"/>
  <c r="P468" i="5" s="1"/>
  <c r="L468" i="5"/>
  <c r="N467" i="5"/>
  <c r="J466" i="5"/>
  <c r="I466" i="5"/>
  <c r="K466" i="5" s="1"/>
  <c r="J465" i="5"/>
  <c r="I465" i="5"/>
  <c r="I464" i="5"/>
  <c r="K464" i="5" s="1"/>
  <c r="I463" i="5"/>
  <c r="K463" i="5" s="1"/>
  <c r="I462" i="5"/>
  <c r="I460" i="5"/>
  <c r="K460" i="5" s="1"/>
  <c r="K458" i="5"/>
  <c r="P456" i="5"/>
  <c r="L456" i="5"/>
  <c r="P455" i="5"/>
  <c r="O455" i="5"/>
  <c r="N454" i="5"/>
  <c r="M454" i="5"/>
  <c r="P454" i="5" s="1"/>
  <c r="N449" i="5"/>
  <c r="L449" i="5"/>
  <c r="L446" i="5" s="1"/>
  <c r="O446" i="5" s="1"/>
  <c r="P448" i="5"/>
  <c r="O448" i="5"/>
  <c r="N447" i="5"/>
  <c r="N446" i="5"/>
  <c r="N444" i="5" s="1"/>
  <c r="O445" i="5"/>
  <c r="N445" i="5"/>
  <c r="M445" i="5"/>
  <c r="L445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I433" i="5" s="1"/>
  <c r="J434" i="5"/>
  <c r="P431" i="5"/>
  <c r="L431" i="5"/>
  <c r="O431" i="5" s="1"/>
  <c r="P430" i="5"/>
  <c r="O430" i="5"/>
  <c r="P429" i="5"/>
  <c r="N429" i="5"/>
  <c r="M429" i="5"/>
  <c r="L429" i="5"/>
  <c r="O429" i="5" s="1"/>
  <c r="N424" i="5"/>
  <c r="N422" i="5" s="1"/>
  <c r="L424" i="5"/>
  <c r="O424" i="5" s="1"/>
  <c r="P423" i="5"/>
  <c r="O423" i="5"/>
  <c r="P420" i="5"/>
  <c r="N420" i="5"/>
  <c r="M420" i="5"/>
  <c r="L420" i="5"/>
  <c r="O420" i="5" s="1"/>
  <c r="J418" i="5"/>
  <c r="K413" i="5"/>
  <c r="K412" i="5"/>
  <c r="N410" i="5"/>
  <c r="N408" i="5" s="1"/>
  <c r="M410" i="5"/>
  <c r="P410" i="5" s="1"/>
  <c r="L410" i="5"/>
  <c r="O410" i="5" s="1"/>
  <c r="P409" i="5"/>
  <c r="O409" i="5"/>
  <c r="N407" i="5"/>
  <c r="N405" i="5" s="1"/>
  <c r="M407" i="5"/>
  <c r="L407" i="5"/>
  <c r="O407" i="5" s="1"/>
  <c r="P406" i="5"/>
  <c r="O406" i="5"/>
  <c r="P403" i="5"/>
  <c r="N403" i="5"/>
  <c r="M403" i="5"/>
  <c r="L403" i="5"/>
  <c r="K401" i="5"/>
  <c r="J401" i="5"/>
  <c r="I401" i="5"/>
  <c r="K400" i="5"/>
  <c r="K399" i="5"/>
  <c r="N397" i="5"/>
  <c r="N395" i="5" s="1"/>
  <c r="M397" i="5"/>
  <c r="P397" i="5" s="1"/>
  <c r="L397" i="5"/>
  <c r="L395" i="5" s="1"/>
  <c r="O395" i="5" s="1"/>
  <c r="P396" i="5"/>
  <c r="O396" i="5"/>
  <c r="N394" i="5"/>
  <c r="M394" i="5"/>
  <c r="P394" i="5" s="1"/>
  <c r="L394" i="5"/>
  <c r="O394" i="5" s="1"/>
  <c r="P393" i="5"/>
  <c r="O393" i="5"/>
  <c r="P390" i="5"/>
  <c r="N390" i="5"/>
  <c r="M390" i="5"/>
  <c r="L390" i="5"/>
  <c r="O390" i="5" s="1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M348" i="5" s="1"/>
  <c r="L350" i="5"/>
  <c r="L348" i="5" s="1"/>
  <c r="P349" i="5"/>
  <c r="O349" i="5"/>
  <c r="N346" i="5"/>
  <c r="M346" i="5"/>
  <c r="P346" i="5" s="1"/>
  <c r="L346" i="5"/>
  <c r="O346" i="5" s="1"/>
  <c r="J343" i="5"/>
  <c r="J342" i="5"/>
  <c r="J341" i="5"/>
  <c r="J340" i="5"/>
  <c r="I340" i="5"/>
  <c r="J338" i="5"/>
  <c r="I338" i="5"/>
  <c r="N336" i="5"/>
  <c r="M336" i="5"/>
  <c r="P336" i="5" s="1"/>
  <c r="L336" i="5"/>
  <c r="L334" i="5" s="1"/>
  <c r="O334" i="5" s="1"/>
  <c r="P335" i="5"/>
  <c r="O335" i="5"/>
  <c r="N333" i="5"/>
  <c r="N331" i="5" s="1"/>
  <c r="M333" i="5"/>
  <c r="L333" i="5"/>
  <c r="L331" i="5" s="1"/>
  <c r="P332" i="5"/>
  <c r="O332" i="5"/>
  <c r="O329" i="5"/>
  <c r="N329" i="5"/>
  <c r="M329" i="5"/>
  <c r="P329" i="5" s="1"/>
  <c r="L329" i="5"/>
  <c r="I327" i="5"/>
  <c r="I325" i="5"/>
  <c r="I314" i="5" s="1"/>
  <c r="K314" i="5" s="1"/>
  <c r="N323" i="5"/>
  <c r="N321" i="5" s="1"/>
  <c r="M323" i="5"/>
  <c r="P323" i="5" s="1"/>
  <c r="L323" i="5"/>
  <c r="L321" i="5" s="1"/>
  <c r="O321" i="5" s="1"/>
  <c r="P322" i="5"/>
  <c r="O322" i="5"/>
  <c r="N320" i="5"/>
  <c r="N318" i="5" s="1"/>
  <c r="M320" i="5"/>
  <c r="P320" i="5" s="1"/>
  <c r="L320" i="5"/>
  <c r="O320" i="5" s="1"/>
  <c r="P319" i="5"/>
  <c r="O319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P306" i="5" s="1"/>
  <c r="L306" i="5"/>
  <c r="O306" i="5" s="1"/>
  <c r="P305" i="5"/>
  <c r="O305" i="5"/>
  <c r="N303" i="5"/>
  <c r="N301" i="5" s="1"/>
  <c r="M303" i="5"/>
  <c r="L303" i="5"/>
  <c r="L301" i="5" s="1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75" i="5" s="1"/>
  <c r="I287" i="5"/>
  <c r="I276" i="5" s="1"/>
  <c r="K276" i="5" s="1"/>
  <c r="N285" i="5"/>
  <c r="N283" i="5" s="1"/>
  <c r="M285" i="5"/>
  <c r="P285" i="5" s="1"/>
  <c r="L285" i="5"/>
  <c r="O285" i="5" s="1"/>
  <c r="P284" i="5"/>
  <c r="O284" i="5"/>
  <c r="N282" i="5"/>
  <c r="M282" i="5"/>
  <c r="M280" i="5" s="1"/>
  <c r="L282" i="5"/>
  <c r="L280" i="5" s="1"/>
  <c r="P281" i="5"/>
  <c r="O281" i="5"/>
  <c r="N278" i="5"/>
  <c r="M278" i="5"/>
  <c r="L278" i="5"/>
  <c r="O278" i="5" s="1"/>
  <c r="J276" i="5"/>
  <c r="I271" i="5"/>
  <c r="K271" i="5" s="1"/>
  <c r="N269" i="5"/>
  <c r="N267" i="5" s="1"/>
  <c r="M269" i="5"/>
  <c r="M267" i="5" s="1"/>
  <c r="P267" i="5" s="1"/>
  <c r="L269" i="5"/>
  <c r="O269" i="5" s="1"/>
  <c r="P268" i="5"/>
  <c r="O268" i="5"/>
  <c r="N266" i="5"/>
  <c r="M266" i="5"/>
  <c r="M264" i="5" s="1"/>
  <c r="L266" i="5"/>
  <c r="L264" i="5" s="1"/>
  <c r="P265" i="5"/>
  <c r="O265" i="5"/>
  <c r="P262" i="5"/>
  <c r="O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L239" i="5"/>
  <c r="P238" i="5"/>
  <c r="N238" i="5"/>
  <c r="J237" i="5"/>
  <c r="K236" i="5"/>
  <c r="J236" i="5"/>
  <c r="I236" i="5"/>
  <c r="J235" i="5"/>
  <c r="I235" i="5"/>
  <c r="K235" i="5" s="1"/>
  <c r="J233" i="5"/>
  <c r="N231" i="5"/>
  <c r="N230" i="5"/>
  <c r="N229" i="5"/>
  <c r="N228" i="5"/>
  <c r="N227" i="5"/>
  <c r="J226" i="5"/>
  <c r="I225" i="5"/>
  <c r="K225" i="5" s="1"/>
  <c r="I224" i="5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P188" i="5"/>
  <c r="O188" i="5"/>
  <c r="N186" i="5"/>
  <c r="N184" i="5" s="1"/>
  <c r="M186" i="5"/>
  <c r="L186" i="5"/>
  <c r="L184" i="5" s="1"/>
  <c r="P185" i="5"/>
  <c r="O185" i="5"/>
  <c r="O182" i="5"/>
  <c r="N182" i="5"/>
  <c r="M182" i="5"/>
  <c r="P182" i="5" s="1"/>
  <c r="L182" i="5"/>
  <c r="J180" i="5"/>
  <c r="J177" i="5"/>
  <c r="I176" i="5"/>
  <c r="J174" i="5"/>
  <c r="J164" i="5" s="1"/>
  <c r="N173" i="5"/>
  <c r="N171" i="5" s="1"/>
  <c r="M173" i="5"/>
  <c r="P173" i="5" s="1"/>
  <c r="L173" i="5"/>
  <c r="O173" i="5" s="1"/>
  <c r="P172" i="5"/>
  <c r="O172" i="5"/>
  <c r="N170" i="5"/>
  <c r="N168" i="5" s="1"/>
  <c r="M170" i="5"/>
  <c r="L170" i="5"/>
  <c r="P169" i="5"/>
  <c r="O169" i="5"/>
  <c r="P166" i="5"/>
  <c r="O166" i="5"/>
  <c r="N166" i="5"/>
  <c r="M166" i="5"/>
  <c r="L166" i="5"/>
  <c r="I159" i="5"/>
  <c r="I148" i="5" s="1"/>
  <c r="K148" i="5" s="1"/>
  <c r="N157" i="5"/>
  <c r="N155" i="5" s="1"/>
  <c r="M157" i="5"/>
  <c r="P157" i="5" s="1"/>
  <c r="L157" i="5"/>
  <c r="O157" i="5" s="1"/>
  <c r="P156" i="5"/>
  <c r="O156" i="5"/>
  <c r="N154" i="5"/>
  <c r="N152" i="5" s="1"/>
  <c r="M154" i="5"/>
  <c r="P154" i="5" s="1"/>
  <c r="L154" i="5"/>
  <c r="O154" i="5" s="1"/>
  <c r="P153" i="5"/>
  <c r="O153" i="5"/>
  <c r="P150" i="5"/>
  <c r="N150" i="5"/>
  <c r="M150" i="5"/>
  <c r="L150" i="5"/>
  <c r="J148" i="5"/>
  <c r="I146" i="5"/>
  <c r="I130" i="5" s="1"/>
  <c r="K130" i="5" s="1"/>
  <c r="I145" i="5"/>
  <c r="I143" i="5" s="1"/>
  <c r="I144" i="5"/>
  <c r="K144" i="5" s="1"/>
  <c r="N140" i="5"/>
  <c r="M140" i="5"/>
  <c r="M138" i="5" s="1"/>
  <c r="P138" i="5" s="1"/>
  <c r="L140" i="5"/>
  <c r="O140" i="5" s="1"/>
  <c r="P139" i="5"/>
  <c r="O139" i="5"/>
  <c r="N137" i="5"/>
  <c r="N135" i="5" s="1"/>
  <c r="M137" i="5"/>
  <c r="L137" i="5"/>
  <c r="L135" i="5" s="1"/>
  <c r="O135" i="5" s="1"/>
  <c r="P136" i="5"/>
  <c r="O136" i="5"/>
  <c r="P133" i="5"/>
  <c r="O133" i="5"/>
  <c r="N133" i="5"/>
  <c r="M133" i="5"/>
  <c r="L133" i="5"/>
  <c r="J130" i="5"/>
  <c r="N127" i="5"/>
  <c r="N125" i="5" s="1"/>
  <c r="M127" i="5"/>
  <c r="P127" i="5" s="1"/>
  <c r="L127" i="5"/>
  <c r="P126" i="5"/>
  <c r="O126" i="5"/>
  <c r="N124" i="5"/>
  <c r="M124" i="5"/>
  <c r="L124" i="5"/>
  <c r="O124" i="5" s="1"/>
  <c r="P123" i="5"/>
  <c r="O123" i="5"/>
  <c r="N120" i="5"/>
  <c r="M120" i="5"/>
  <c r="L120" i="5"/>
  <c r="O120" i="5" s="1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K87" i="5" s="1"/>
  <c r="J98" i="5"/>
  <c r="J86" i="5" s="1"/>
  <c r="I98" i="5"/>
  <c r="I86" i="5" s="1"/>
  <c r="K86" i="5" s="1"/>
  <c r="N96" i="5"/>
  <c r="N94" i="5" s="1"/>
  <c r="M96" i="5"/>
  <c r="P96" i="5" s="1"/>
  <c r="L96" i="5"/>
  <c r="P95" i="5"/>
  <c r="O95" i="5"/>
  <c r="N93" i="5"/>
  <c r="N91" i="5" s="1"/>
  <c r="M93" i="5"/>
  <c r="L93" i="5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K78" i="5" s="1"/>
  <c r="J77" i="5"/>
  <c r="J65" i="5" s="1"/>
  <c r="J76" i="5"/>
  <c r="N74" i="5"/>
  <c r="N72" i="5" s="1"/>
  <c r="M74" i="5"/>
  <c r="M72" i="5" s="1"/>
  <c r="P72" i="5" s="1"/>
  <c r="L74" i="5"/>
  <c r="O74" i="5" s="1"/>
  <c r="P73" i="5"/>
  <c r="O73" i="5"/>
  <c r="N71" i="5"/>
  <c r="N69" i="5" s="1"/>
  <c r="M71" i="5"/>
  <c r="M69" i="5" s="1"/>
  <c r="L71" i="5"/>
  <c r="P70" i="5"/>
  <c r="O70" i="5"/>
  <c r="P67" i="5"/>
  <c r="O67" i="5"/>
  <c r="N67" i="5"/>
  <c r="M67" i="5"/>
  <c r="L67" i="5"/>
  <c r="J64" i="5"/>
  <c r="N61" i="5"/>
  <c r="M61" i="5"/>
  <c r="L61" i="5"/>
  <c r="L59" i="5" s="1"/>
  <c r="P60" i="5"/>
  <c r="O60" i="5"/>
  <c r="N58" i="5"/>
  <c r="N56" i="5" s="1"/>
  <c r="M58" i="5"/>
  <c r="L58" i="5"/>
  <c r="L56" i="5" s="1"/>
  <c r="P57" i="5"/>
  <c r="O57" i="5"/>
  <c r="N54" i="5"/>
  <c r="M54" i="5"/>
  <c r="L54" i="5"/>
  <c r="O54" i="5" s="1"/>
  <c r="N49" i="5"/>
  <c r="N47" i="5" s="1"/>
  <c r="M49" i="5"/>
  <c r="M47" i="5" s="1"/>
  <c r="P47" i="5" s="1"/>
  <c r="L49" i="5"/>
  <c r="O49" i="5" s="1"/>
  <c r="P48" i="5"/>
  <c r="O48" i="5"/>
  <c r="N46" i="5"/>
  <c r="N44" i="5" s="1"/>
  <c r="M46" i="5"/>
  <c r="M44" i="5" s="1"/>
  <c r="L46" i="5"/>
  <c r="P45" i="5"/>
  <c r="O45" i="5"/>
  <c r="P42" i="5"/>
  <c r="O42" i="5"/>
  <c r="N42" i="5"/>
  <c r="M42" i="5"/>
  <c r="L42" i="5"/>
  <c r="N36" i="5"/>
  <c r="M36" i="5"/>
  <c r="P35" i="5"/>
  <c r="N35" i="5"/>
  <c r="M35" i="5"/>
  <c r="L35" i="5"/>
  <c r="N34" i="5"/>
  <c r="N33" i="5"/>
  <c r="N30" i="5" s="1"/>
  <c r="O32" i="5"/>
  <c r="N32" i="5"/>
  <c r="N29" i="5" s="1"/>
  <c r="N28" i="5" s="1"/>
  <c r="M32" i="5"/>
  <c r="L32" i="5"/>
  <c r="N31" i="5"/>
  <c r="O25" i="5"/>
  <c r="N25" i="5"/>
  <c r="N15" i="5" s="1"/>
  <c r="M25" i="5"/>
  <c r="L25" i="5"/>
  <c r="P22" i="5"/>
  <c r="N22" i="5"/>
  <c r="M22" i="5"/>
  <c r="L22" i="5"/>
  <c r="N19" i="5"/>
  <c r="M19" i="5"/>
  <c r="N12" i="5"/>
  <c r="M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P809" i="4"/>
  <c r="O809" i="4"/>
  <c r="P808" i="4"/>
  <c r="N808" i="4"/>
  <c r="M808" i="4"/>
  <c r="L808" i="4"/>
  <c r="O808" i="4" s="1"/>
  <c r="O807" i="4"/>
  <c r="N807" i="4"/>
  <c r="M807" i="4"/>
  <c r="L807" i="4"/>
  <c r="P806" i="4"/>
  <c r="N806" i="4"/>
  <c r="M806" i="4"/>
  <c r="L806" i="4"/>
  <c r="N805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L791" i="4"/>
  <c r="O791" i="4" s="1"/>
  <c r="P790" i="4"/>
  <c r="O790" i="4"/>
  <c r="P789" i="4"/>
  <c r="M789" i="4"/>
  <c r="M788" i="4"/>
  <c r="P787" i="4"/>
  <c r="N787" i="4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4" i="4"/>
  <c r="N690" i="4" s="1"/>
  <c r="L690" i="4"/>
  <c r="L688" i="4" s="1"/>
  <c r="P686" i="4"/>
  <c r="N686" i="4"/>
  <c r="M686" i="4"/>
  <c r="L686" i="4"/>
  <c r="J679" i="4"/>
  <c r="J678" i="4"/>
  <c r="I678" i="4"/>
  <c r="K678" i="4" s="1"/>
  <c r="J675" i="4"/>
  <c r="I671" i="4"/>
  <c r="K671" i="4" s="1"/>
  <c r="I670" i="4"/>
  <c r="K670" i="4" s="1"/>
  <c r="J669" i="4"/>
  <c r="J654" i="4" s="1"/>
  <c r="I669" i="4"/>
  <c r="K674" i="4" s="1"/>
  <c r="P667" i="4"/>
  <c r="O667" i="4"/>
  <c r="P666" i="4"/>
  <c r="O666" i="4"/>
  <c r="P665" i="4"/>
  <c r="N665" i="4"/>
  <c r="M665" i="4"/>
  <c r="L665" i="4"/>
  <c r="O665" i="4" s="1"/>
  <c r="N664" i="4"/>
  <c r="N660" i="4"/>
  <c r="N658" i="4" s="1"/>
  <c r="L660" i="4"/>
  <c r="M660" i="4" s="1"/>
  <c r="P659" i="4"/>
  <c r="O659" i="4"/>
  <c r="N657" i="4"/>
  <c r="N655" i="4" s="1"/>
  <c r="O656" i="4"/>
  <c r="N656" i="4"/>
  <c r="M656" i="4"/>
  <c r="L656" i="4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8" i="4"/>
  <c r="N634" i="4"/>
  <c r="N632" i="4" s="1"/>
  <c r="L634" i="4"/>
  <c r="P633" i="4"/>
  <c r="O633" i="4"/>
  <c r="N631" i="4"/>
  <c r="O630" i="4"/>
  <c r="N630" i="4"/>
  <c r="N629" i="4" s="1"/>
  <c r="M630" i="4"/>
  <c r="P630" i="4" s="1"/>
  <c r="L630" i="4"/>
  <c r="J621" i="4"/>
  <c r="I621" i="4"/>
  <c r="K621" i="4" s="1"/>
  <c r="J620" i="4"/>
  <c r="I620" i="4"/>
  <c r="K613" i="4"/>
  <c r="J613" i="4"/>
  <c r="K612" i="4"/>
  <c r="J612" i="4"/>
  <c r="K611" i="4"/>
  <c r="J611" i="4"/>
  <c r="J604" i="4"/>
  <c r="J603" i="4"/>
  <c r="J596" i="4"/>
  <c r="J594" i="4" s="1"/>
  <c r="J595" i="4"/>
  <c r="I594" i="4"/>
  <c r="K594" i="4" s="1"/>
  <c r="J593" i="4"/>
  <c r="I593" i="4"/>
  <c r="I592" i="4" s="1"/>
  <c r="J583" i="4"/>
  <c r="J577" i="4" s="1"/>
  <c r="J582" i="4"/>
  <c r="I577" i="4"/>
  <c r="J576" i="4"/>
  <c r="I576" i="4"/>
  <c r="J569" i="4"/>
  <c r="I569" i="4"/>
  <c r="J568" i="4"/>
  <c r="I568" i="4"/>
  <c r="K568" i="4" s="1"/>
  <c r="J561" i="4"/>
  <c r="I561" i="4"/>
  <c r="J560" i="4"/>
  <c r="I560" i="4"/>
  <c r="J559" i="4"/>
  <c r="J543" i="4" s="1"/>
  <c r="P557" i="4"/>
  <c r="L557" i="4"/>
  <c r="P556" i="4"/>
  <c r="O556" i="4"/>
  <c r="N555" i="4"/>
  <c r="N545" i="4" s="1"/>
  <c r="M555" i="4"/>
  <c r="P555" i="4" s="1"/>
  <c r="N553" i="4"/>
  <c r="N549" i="4"/>
  <c r="L549" i="4"/>
  <c r="M549" i="4" s="1"/>
  <c r="P548" i="4"/>
  <c r="O548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I522" i="4" s="1"/>
  <c r="K522" i="4" s="1"/>
  <c r="P535" i="4"/>
  <c r="L535" i="4"/>
  <c r="L533" i="4" s="1"/>
  <c r="O533" i="4" s="1"/>
  <c r="P534" i="4"/>
  <c r="O534" i="4"/>
  <c r="N533" i="4"/>
  <c r="M533" i="4"/>
  <c r="P533" i="4" s="1"/>
  <c r="P528" i="4"/>
  <c r="N528" i="4"/>
  <c r="N525" i="4" s="1"/>
  <c r="L528" i="4"/>
  <c r="L526" i="4" s="1"/>
  <c r="O526" i="4" s="1"/>
  <c r="P527" i="4"/>
  <c r="O527" i="4"/>
  <c r="P526" i="4"/>
  <c r="N526" i="4"/>
  <c r="M526" i="4"/>
  <c r="M525" i="4"/>
  <c r="P525" i="4" s="1"/>
  <c r="P524" i="4"/>
  <c r="N524" i="4"/>
  <c r="N523" i="4" s="1"/>
  <c r="M524" i="4"/>
  <c r="L524" i="4"/>
  <c r="M523" i="4"/>
  <c r="P523" i="4" s="1"/>
  <c r="K517" i="4"/>
  <c r="J517" i="4"/>
  <c r="J501" i="4" s="1"/>
  <c r="K516" i="4"/>
  <c r="P514" i="4"/>
  <c r="O514" i="4"/>
  <c r="P513" i="4"/>
  <c r="O513" i="4"/>
  <c r="N512" i="4"/>
  <c r="M512" i="4"/>
  <c r="P512" i="4" s="1"/>
  <c r="L512" i="4"/>
  <c r="O512" i="4" s="1"/>
  <c r="P507" i="4"/>
  <c r="O507" i="4"/>
  <c r="N507" i="4"/>
  <c r="P506" i="4"/>
  <c r="O506" i="4"/>
  <c r="P505" i="4"/>
  <c r="N505" i="4"/>
  <c r="M505" i="4"/>
  <c r="L505" i="4"/>
  <c r="O505" i="4" s="1"/>
  <c r="O504" i="4"/>
  <c r="N504" i="4"/>
  <c r="M504" i="4"/>
  <c r="L504" i="4"/>
  <c r="P503" i="4"/>
  <c r="N503" i="4"/>
  <c r="M503" i="4"/>
  <c r="L503" i="4"/>
  <c r="N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2" i="4"/>
  <c r="N470" i="4" s="1"/>
  <c r="L472" i="4"/>
  <c r="M472" i="4" s="1"/>
  <c r="P471" i="4"/>
  <c r="O471" i="4"/>
  <c r="N469" i="4"/>
  <c r="P468" i="4"/>
  <c r="O468" i="4"/>
  <c r="N468" i="4"/>
  <c r="M468" i="4"/>
  <c r="L468" i="4"/>
  <c r="N467" i="4"/>
  <c r="J466" i="4"/>
  <c r="I466" i="4"/>
  <c r="K466" i="4" s="1"/>
  <c r="J465" i="4"/>
  <c r="I465" i="4"/>
  <c r="K465" i="4" s="1"/>
  <c r="I464" i="4"/>
  <c r="I463" i="4"/>
  <c r="I462" i="4"/>
  <c r="K462" i="4" s="1"/>
  <c r="I460" i="4"/>
  <c r="K458" i="4"/>
  <c r="P456" i="4"/>
  <c r="L456" i="4"/>
  <c r="L454" i="4" s="1"/>
  <c r="O454" i="4" s="1"/>
  <c r="P455" i="4"/>
  <c r="O455" i="4"/>
  <c r="N454" i="4"/>
  <c r="M454" i="4"/>
  <c r="P454" i="4" s="1"/>
  <c r="P449" i="4"/>
  <c r="N449" i="4"/>
  <c r="N446" i="4" s="1"/>
  <c r="L449" i="4"/>
  <c r="O449" i="4" s="1"/>
  <c r="P448" i="4"/>
  <c r="O448" i="4"/>
  <c r="M447" i="4"/>
  <c r="P447" i="4" s="1"/>
  <c r="M446" i="4"/>
  <c r="P445" i="4"/>
  <c r="N445" i="4"/>
  <c r="N444" i="4" s="1"/>
  <c r="M445" i="4"/>
  <c r="L445" i="4"/>
  <c r="J443" i="4"/>
  <c r="J442" i="4"/>
  <c r="I441" i="4"/>
  <c r="K441" i="4" s="1"/>
  <c r="I440" i="4"/>
  <c r="I439" i="4"/>
  <c r="K439" i="4" s="1"/>
  <c r="I438" i="4"/>
  <c r="K438" i="4" s="1"/>
  <c r="I437" i="4"/>
  <c r="K437" i="4" s="1"/>
  <c r="I435" i="4"/>
  <c r="J434" i="4"/>
  <c r="J418" i="4" s="1"/>
  <c r="P431" i="4"/>
  <c r="L431" i="4"/>
  <c r="P430" i="4"/>
  <c r="O430" i="4"/>
  <c r="N429" i="4"/>
  <c r="M429" i="4"/>
  <c r="P429" i="4" s="1"/>
  <c r="N426" i="4"/>
  <c r="N424" i="4" s="1"/>
  <c r="L424" i="4"/>
  <c r="M424" i="4" s="1"/>
  <c r="P423" i="4"/>
  <c r="O423" i="4"/>
  <c r="N420" i="4"/>
  <c r="M420" i="4"/>
  <c r="L420" i="4"/>
  <c r="O420" i="4" s="1"/>
  <c r="K413" i="4"/>
  <c r="K412" i="4"/>
  <c r="N410" i="4"/>
  <c r="N408" i="4" s="1"/>
  <c r="M410" i="4"/>
  <c r="P410" i="4" s="1"/>
  <c r="L410" i="4"/>
  <c r="O410" i="4" s="1"/>
  <c r="P409" i="4"/>
  <c r="O409" i="4"/>
  <c r="N407" i="4"/>
  <c r="M407" i="4"/>
  <c r="P407" i="4" s="1"/>
  <c r="L407" i="4"/>
  <c r="P406" i="4"/>
  <c r="O406" i="4"/>
  <c r="P403" i="4"/>
  <c r="N403" i="4"/>
  <c r="M403" i="4"/>
  <c r="L403" i="4"/>
  <c r="J401" i="4"/>
  <c r="I401" i="4"/>
  <c r="K401" i="4" s="1"/>
  <c r="K400" i="4"/>
  <c r="K399" i="4"/>
  <c r="N397" i="4"/>
  <c r="N395" i="4" s="1"/>
  <c r="M397" i="4"/>
  <c r="L397" i="4"/>
  <c r="O397" i="4" s="1"/>
  <c r="P396" i="4"/>
  <c r="O396" i="4"/>
  <c r="N394" i="4"/>
  <c r="N392" i="4" s="1"/>
  <c r="M394" i="4"/>
  <c r="L394" i="4"/>
  <c r="O394" i="4" s="1"/>
  <c r="P393" i="4"/>
  <c r="O393" i="4"/>
  <c r="P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M350" i="4"/>
  <c r="L350" i="4"/>
  <c r="P349" i="4"/>
  <c r="O349" i="4"/>
  <c r="N346" i="4"/>
  <c r="M346" i="4"/>
  <c r="L346" i="4"/>
  <c r="O346" i="4" s="1"/>
  <c r="J343" i="4"/>
  <c r="J342" i="4"/>
  <c r="J341" i="4"/>
  <c r="J340" i="4"/>
  <c r="I340" i="4"/>
  <c r="J338" i="4"/>
  <c r="I338" i="4"/>
  <c r="N336" i="4"/>
  <c r="M336" i="4"/>
  <c r="P336" i="4" s="1"/>
  <c r="L336" i="4"/>
  <c r="O336" i="4" s="1"/>
  <c r="P335" i="4"/>
  <c r="O335" i="4"/>
  <c r="N333" i="4"/>
  <c r="N331" i="4" s="1"/>
  <c r="M333" i="4"/>
  <c r="M331" i="4" s="1"/>
  <c r="L333" i="4"/>
  <c r="L331" i="4" s="1"/>
  <c r="P332" i="4"/>
  <c r="O332" i="4"/>
  <c r="P329" i="4"/>
  <c r="O329" i="4"/>
  <c r="N329" i="4"/>
  <c r="M329" i="4"/>
  <c r="L329" i="4"/>
  <c r="I327" i="4"/>
  <c r="I325" i="4"/>
  <c r="K325" i="4" s="1"/>
  <c r="N323" i="4"/>
  <c r="N321" i="4" s="1"/>
  <c r="M323" i="4"/>
  <c r="P323" i="4" s="1"/>
  <c r="L323" i="4"/>
  <c r="O323" i="4" s="1"/>
  <c r="P322" i="4"/>
  <c r="O322" i="4"/>
  <c r="N320" i="4"/>
  <c r="N318" i="4" s="1"/>
  <c r="M320" i="4"/>
  <c r="P320" i="4" s="1"/>
  <c r="L320" i="4"/>
  <c r="O320" i="4" s="1"/>
  <c r="P319" i="4"/>
  <c r="O319" i="4"/>
  <c r="P316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L306" i="4"/>
  <c r="O306" i="4" s="1"/>
  <c r="P305" i="4"/>
  <c r="O305" i="4"/>
  <c r="N303" i="4"/>
  <c r="M303" i="4"/>
  <c r="L303" i="4"/>
  <c r="L301" i="4" s="1"/>
  <c r="O301" i="4" s="1"/>
  <c r="P302" i="4"/>
  <c r="O302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I287" i="4"/>
  <c r="K287" i="4" s="1"/>
  <c r="N285" i="4"/>
  <c r="N283" i="4" s="1"/>
  <c r="M285" i="4"/>
  <c r="P285" i="4" s="1"/>
  <c r="L285" i="4"/>
  <c r="O285" i="4" s="1"/>
  <c r="P284" i="4"/>
  <c r="O284" i="4"/>
  <c r="N282" i="4"/>
  <c r="M282" i="4"/>
  <c r="M280" i="4" s="1"/>
  <c r="L282" i="4"/>
  <c r="L280" i="4" s="1"/>
  <c r="P281" i="4"/>
  <c r="O281" i="4"/>
  <c r="O278" i="4"/>
  <c r="N278" i="4"/>
  <c r="M278" i="4"/>
  <c r="P278" i="4" s="1"/>
  <c r="L278" i="4"/>
  <c r="J276" i="4"/>
  <c r="I271" i="4"/>
  <c r="K271" i="4" s="1"/>
  <c r="N269" i="4"/>
  <c r="N267" i="4" s="1"/>
  <c r="M269" i="4"/>
  <c r="L269" i="4"/>
  <c r="P268" i="4"/>
  <c r="O268" i="4"/>
  <c r="N266" i="4"/>
  <c r="M266" i="4"/>
  <c r="L266" i="4"/>
  <c r="L264" i="4" s="1"/>
  <c r="P265" i="4"/>
  <c r="O265" i="4"/>
  <c r="N262" i="4"/>
  <c r="M262" i="4"/>
  <c r="L262" i="4"/>
  <c r="O262" i="4" s="1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J237" i="4"/>
  <c r="J236" i="4"/>
  <c r="I236" i="4"/>
  <c r="K236" i="4" s="1"/>
  <c r="K235" i="4"/>
  <c r="J235" i="4"/>
  <c r="I235" i="4"/>
  <c r="J233" i="4"/>
  <c r="N231" i="4"/>
  <c r="N230" i="4"/>
  <c r="N229" i="4"/>
  <c r="N228" i="4"/>
  <c r="N227" i="4"/>
  <c r="J226" i="4"/>
  <c r="J180" i="4" s="1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N187" i="4" s="1"/>
  <c r="M189" i="4"/>
  <c r="P189" i="4" s="1"/>
  <c r="L189" i="4"/>
  <c r="O189" i="4" s="1"/>
  <c r="P188" i="4"/>
  <c r="O188" i="4"/>
  <c r="N186" i="4"/>
  <c r="N184" i="4" s="1"/>
  <c r="M186" i="4"/>
  <c r="L186" i="4"/>
  <c r="P185" i="4"/>
  <c r="O185" i="4"/>
  <c r="P182" i="4"/>
  <c r="N182" i="4"/>
  <c r="M182" i="4"/>
  <c r="L182" i="4"/>
  <c r="O182" i="4" s="1"/>
  <c r="J177" i="4"/>
  <c r="I176" i="4"/>
  <c r="K176" i="4" s="1"/>
  <c r="J174" i="4"/>
  <c r="N173" i="4"/>
  <c r="N171" i="4" s="1"/>
  <c r="M173" i="4"/>
  <c r="P173" i="4" s="1"/>
  <c r="L173" i="4"/>
  <c r="O173" i="4" s="1"/>
  <c r="P172" i="4"/>
  <c r="O172" i="4"/>
  <c r="N170" i="4"/>
  <c r="N168" i="4" s="1"/>
  <c r="M170" i="4"/>
  <c r="M168" i="4" s="1"/>
  <c r="L170" i="4"/>
  <c r="P169" i="4"/>
  <c r="O169" i="4"/>
  <c r="P166" i="4"/>
  <c r="N166" i="4"/>
  <c r="M166" i="4"/>
  <c r="L166" i="4"/>
  <c r="O166" i="4" s="1"/>
  <c r="J164" i="4"/>
  <c r="I159" i="4"/>
  <c r="K159" i="4" s="1"/>
  <c r="N157" i="4"/>
  <c r="N155" i="4" s="1"/>
  <c r="M157" i="4"/>
  <c r="M155" i="4" s="1"/>
  <c r="P155" i="4" s="1"/>
  <c r="L157" i="4"/>
  <c r="L155" i="4" s="1"/>
  <c r="O155" i="4" s="1"/>
  <c r="P156" i="4"/>
  <c r="O156" i="4"/>
  <c r="N154" i="4"/>
  <c r="N152" i="4" s="1"/>
  <c r="M154" i="4"/>
  <c r="M152" i="4" s="1"/>
  <c r="L154" i="4"/>
  <c r="L152" i="4" s="1"/>
  <c r="O152" i="4" s="1"/>
  <c r="P153" i="4"/>
  <c r="O153" i="4"/>
  <c r="N150" i="4"/>
  <c r="M150" i="4"/>
  <c r="L150" i="4"/>
  <c r="O150" i="4" s="1"/>
  <c r="J148" i="4"/>
  <c r="I146" i="4"/>
  <c r="I130" i="4" s="1"/>
  <c r="K130" i="4" s="1"/>
  <c r="I145" i="4"/>
  <c r="K145" i="4" s="1"/>
  <c r="I144" i="4"/>
  <c r="K144" i="4" s="1"/>
  <c r="N140" i="4"/>
  <c r="N138" i="4" s="1"/>
  <c r="M140" i="4"/>
  <c r="M138" i="4" s="1"/>
  <c r="P138" i="4" s="1"/>
  <c r="L140" i="4"/>
  <c r="O140" i="4" s="1"/>
  <c r="P139" i="4"/>
  <c r="O139" i="4"/>
  <c r="N137" i="4"/>
  <c r="N135" i="4" s="1"/>
  <c r="M137" i="4"/>
  <c r="M135" i="4" s="1"/>
  <c r="P135" i="4" s="1"/>
  <c r="L137" i="4"/>
  <c r="O137" i="4" s="1"/>
  <c r="P136" i="4"/>
  <c r="O136" i="4"/>
  <c r="P133" i="4"/>
  <c r="N133" i="4"/>
  <c r="M133" i="4"/>
  <c r="L133" i="4"/>
  <c r="J130" i="4"/>
  <c r="N127" i="4"/>
  <c r="N125" i="4" s="1"/>
  <c r="M127" i="4"/>
  <c r="M125" i="4" s="1"/>
  <c r="P125" i="4" s="1"/>
  <c r="L127" i="4"/>
  <c r="O127" i="4" s="1"/>
  <c r="P126" i="4"/>
  <c r="O126" i="4"/>
  <c r="N124" i="4"/>
  <c r="N122" i="4" s="1"/>
  <c r="M124" i="4"/>
  <c r="M122" i="4" s="1"/>
  <c r="P122" i="4" s="1"/>
  <c r="L124" i="4"/>
  <c r="L122" i="4" s="1"/>
  <c r="O122" i="4" s="1"/>
  <c r="P123" i="4"/>
  <c r="O123" i="4"/>
  <c r="N120" i="4"/>
  <c r="M120" i="4"/>
  <c r="L120" i="4"/>
  <c r="I116" i="4"/>
  <c r="K116" i="4" s="1"/>
  <c r="I115" i="4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K99" i="4" s="1"/>
  <c r="J98" i="4"/>
  <c r="I98" i="4"/>
  <c r="N96" i="4"/>
  <c r="N94" i="4" s="1"/>
  <c r="M96" i="4"/>
  <c r="P96" i="4" s="1"/>
  <c r="L96" i="4"/>
  <c r="P95" i="4"/>
  <c r="O95" i="4"/>
  <c r="N93" i="4"/>
  <c r="M93" i="4"/>
  <c r="L93" i="4"/>
  <c r="L91" i="4" s="1"/>
  <c r="P92" i="4"/>
  <c r="O92" i="4"/>
  <c r="P89" i="4"/>
  <c r="O89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76" i="4"/>
  <c r="N74" i="4"/>
  <c r="N72" i="4" s="1"/>
  <c r="M74" i="4"/>
  <c r="M72" i="4" s="1"/>
  <c r="P72" i="4" s="1"/>
  <c r="L74" i="4"/>
  <c r="L72" i="4" s="1"/>
  <c r="O72" i="4" s="1"/>
  <c r="P73" i="4"/>
  <c r="O73" i="4"/>
  <c r="N71" i="4"/>
  <c r="N69" i="4" s="1"/>
  <c r="M71" i="4"/>
  <c r="M69" i="4" s="1"/>
  <c r="P69" i="4" s="1"/>
  <c r="L71" i="4"/>
  <c r="O71" i="4" s="1"/>
  <c r="P70" i="4"/>
  <c r="O70" i="4"/>
  <c r="P67" i="4"/>
  <c r="O67" i="4"/>
  <c r="N67" i="4"/>
  <c r="M67" i="4"/>
  <c r="L67" i="4"/>
  <c r="J65" i="4"/>
  <c r="J64" i="4"/>
  <c r="N61" i="4"/>
  <c r="N59" i="4" s="1"/>
  <c r="M61" i="4"/>
  <c r="M59" i="4" s="1"/>
  <c r="P59" i="4" s="1"/>
  <c r="L61" i="4"/>
  <c r="L59" i="4" s="1"/>
  <c r="O59" i="4" s="1"/>
  <c r="P60" i="4"/>
  <c r="O60" i="4"/>
  <c r="N58" i="4"/>
  <c r="N56" i="4" s="1"/>
  <c r="M58" i="4"/>
  <c r="M56" i="4" s="1"/>
  <c r="L58" i="4"/>
  <c r="P57" i="4"/>
  <c r="O57" i="4"/>
  <c r="P54" i="4"/>
  <c r="O54" i="4"/>
  <c r="N54" i="4"/>
  <c r="M54" i="4"/>
  <c r="L54" i="4"/>
  <c r="N49" i="4"/>
  <c r="N47" i="4" s="1"/>
  <c r="M49" i="4"/>
  <c r="M47" i="4" s="1"/>
  <c r="P47" i="4" s="1"/>
  <c r="L49" i="4"/>
  <c r="O49" i="4" s="1"/>
  <c r="P48" i="4"/>
  <c r="O48" i="4"/>
  <c r="N46" i="4"/>
  <c r="M46" i="4"/>
  <c r="M44" i="4" s="1"/>
  <c r="L46" i="4"/>
  <c r="P45" i="4"/>
  <c r="O45" i="4"/>
  <c r="P42" i="4"/>
  <c r="O42" i="4"/>
  <c r="N42" i="4"/>
  <c r="M42" i="4"/>
  <c r="L42" i="4"/>
  <c r="N36" i="4"/>
  <c r="N30" i="4" s="1"/>
  <c r="M36" i="4"/>
  <c r="P36" i="4" s="1"/>
  <c r="N35" i="4"/>
  <c r="N34" i="4" s="1"/>
  <c r="M35" i="4"/>
  <c r="L35" i="4"/>
  <c r="O35" i="4" s="1"/>
  <c r="N33" i="4"/>
  <c r="P32" i="4"/>
  <c r="O32" i="4"/>
  <c r="N32" i="4"/>
  <c r="N29" i="4" s="1"/>
  <c r="M32" i="4"/>
  <c r="L32" i="4"/>
  <c r="M29" i="4"/>
  <c r="L29" i="4"/>
  <c r="O29" i="4" s="1"/>
  <c r="P25" i="4"/>
  <c r="O25" i="4"/>
  <c r="N25" i="4"/>
  <c r="N15" i="4" s="1"/>
  <c r="M25" i="4"/>
  <c r="L25" i="4"/>
  <c r="N22" i="4"/>
  <c r="M22" i="4"/>
  <c r="L22" i="4"/>
  <c r="O22" i="4" s="1"/>
  <c r="N19" i="4"/>
  <c r="M15" i="4"/>
  <c r="L15" i="4"/>
  <c r="O15" i="4" s="1"/>
  <c r="N12" i="4"/>
  <c r="N9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N805" i="3" s="1"/>
  <c r="P809" i="3"/>
  <c r="O809" i="3"/>
  <c r="N808" i="3"/>
  <c r="M808" i="3"/>
  <c r="P808" i="3" s="1"/>
  <c r="L808" i="3"/>
  <c r="O808" i="3" s="1"/>
  <c r="M807" i="3"/>
  <c r="L807" i="3"/>
  <c r="O807" i="3" s="1"/>
  <c r="P806" i="3"/>
  <c r="N806" i="3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L789" i="3" s="1"/>
  <c r="O789" i="3" s="1"/>
  <c r="P790" i="3"/>
  <c r="O790" i="3"/>
  <c r="N789" i="3"/>
  <c r="M789" i="3"/>
  <c r="P789" i="3" s="1"/>
  <c r="M788" i="3"/>
  <c r="P787" i="3"/>
  <c r="N787" i="3"/>
  <c r="M787" i="3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P774" i="3"/>
  <c r="O774" i="3"/>
  <c r="O773" i="3"/>
  <c r="N773" i="3"/>
  <c r="M773" i="3"/>
  <c r="P773" i="3" s="1"/>
  <c r="L773" i="3"/>
  <c r="N772" i="3"/>
  <c r="N770" i="3" s="1"/>
  <c r="M772" i="3"/>
  <c r="P772" i="3" s="1"/>
  <c r="L772" i="3"/>
  <c r="O772" i="3" s="1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N756" i="3" s="1"/>
  <c r="N754" i="3" s="1"/>
  <c r="P758" i="3"/>
  <c r="O758" i="3"/>
  <c r="O757" i="3"/>
  <c r="N757" i="3"/>
  <c r="M757" i="3"/>
  <c r="P757" i="3" s="1"/>
  <c r="L757" i="3"/>
  <c r="M756" i="3"/>
  <c r="P756" i="3" s="1"/>
  <c r="L756" i="3"/>
  <c r="O756" i="3" s="1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M740" i="3"/>
  <c r="P740" i="3" s="1"/>
  <c r="L740" i="3"/>
  <c r="O740" i="3" s="1"/>
  <c r="M739" i="3"/>
  <c r="P739" i="3" s="1"/>
  <c r="L739" i="3"/>
  <c r="O739" i="3" s="1"/>
  <c r="O738" i="3"/>
  <c r="N738" i="3"/>
  <c r="M738" i="3"/>
  <c r="M737" i="3" s="1"/>
  <c r="L738" i="3"/>
  <c r="L737" i="3" s="1"/>
  <c r="O737" i="3" s="1"/>
  <c r="P737" i="3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N690" i="3"/>
  <c r="N688" i="3" s="1"/>
  <c r="L690" i="3"/>
  <c r="L688" i="3" s="1"/>
  <c r="N687" i="3"/>
  <c r="N685" i="3" s="1"/>
  <c r="P686" i="3"/>
  <c r="N686" i="3"/>
  <c r="M686" i="3"/>
  <c r="L686" i="3"/>
  <c r="O686" i="3" s="1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K675" i="3" s="1"/>
  <c r="P667" i="3"/>
  <c r="O667" i="3"/>
  <c r="P666" i="3"/>
  <c r="O666" i="3"/>
  <c r="P665" i="3"/>
  <c r="N665" i="3"/>
  <c r="M665" i="3"/>
  <c r="L665" i="3"/>
  <c r="O665" i="3" s="1"/>
  <c r="P660" i="3"/>
  <c r="N660" i="3"/>
  <c r="L660" i="3"/>
  <c r="L658" i="3" s="1"/>
  <c r="O658" i="3" s="1"/>
  <c r="P659" i="3"/>
  <c r="O659" i="3"/>
  <c r="P658" i="3"/>
  <c r="N658" i="3"/>
  <c r="M658" i="3"/>
  <c r="P657" i="3"/>
  <c r="N657" i="3"/>
  <c r="M657" i="3"/>
  <c r="O656" i="3"/>
  <c r="N656" i="3"/>
  <c r="N655" i="3" s="1"/>
  <c r="M656" i="3"/>
  <c r="P656" i="3" s="1"/>
  <c r="L656" i="3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N634" i="3"/>
  <c r="N631" i="3" s="1"/>
  <c r="N629" i="3" s="1"/>
  <c r="L634" i="3"/>
  <c r="P633" i="3"/>
  <c r="O633" i="3"/>
  <c r="N632" i="3"/>
  <c r="P630" i="3"/>
  <c r="N630" i="3"/>
  <c r="M630" i="3"/>
  <c r="L630" i="3"/>
  <c r="O630" i="3" s="1"/>
  <c r="I628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J593" i="3" s="1"/>
  <c r="J592" i="3" s="1"/>
  <c r="I594" i="3"/>
  <c r="I593" i="3"/>
  <c r="J583" i="3"/>
  <c r="J582" i="3"/>
  <c r="J576" i="3" s="1"/>
  <c r="J577" i="3"/>
  <c r="I577" i="3"/>
  <c r="K577" i="3" s="1"/>
  <c r="I576" i="3"/>
  <c r="I559" i="3" s="1"/>
  <c r="I543" i="3" s="1"/>
  <c r="K543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O557" i="3" s="1"/>
  <c r="P556" i="3"/>
  <c r="O556" i="3"/>
  <c r="P555" i="3"/>
  <c r="N555" i="3"/>
  <c r="M555" i="3"/>
  <c r="N549" i="3"/>
  <c r="N547" i="3" s="1"/>
  <c r="L549" i="3"/>
  <c r="M549" i="3" s="1"/>
  <c r="M546" i="3" s="1"/>
  <c r="P548" i="3"/>
  <c r="O548" i="3"/>
  <c r="O545" i="3"/>
  <c r="N545" i="3"/>
  <c r="M545" i="3"/>
  <c r="P545" i="3" s="1"/>
  <c r="L545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I522" i="3" s="1"/>
  <c r="K522" i="3" s="1"/>
  <c r="P535" i="3"/>
  <c r="L535" i="3"/>
  <c r="O535" i="3" s="1"/>
  <c r="P534" i="3"/>
  <c r="O534" i="3"/>
  <c r="P533" i="3"/>
  <c r="N533" i="3"/>
  <c r="M533" i="3"/>
  <c r="P528" i="3"/>
  <c r="N528" i="3"/>
  <c r="L528" i="3"/>
  <c r="L526" i="3" s="1"/>
  <c r="O526" i="3" s="1"/>
  <c r="P527" i="3"/>
  <c r="O527" i="3"/>
  <c r="P526" i="3"/>
  <c r="N526" i="3"/>
  <c r="M526" i="3"/>
  <c r="P525" i="3"/>
  <c r="N525" i="3"/>
  <c r="M525" i="3"/>
  <c r="N524" i="3"/>
  <c r="M524" i="3"/>
  <c r="P524" i="3" s="1"/>
  <c r="L524" i="3"/>
  <c r="M523" i="3"/>
  <c r="P523" i="3" s="1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N505" i="3" s="1"/>
  <c r="P506" i="3"/>
  <c r="O506" i="3"/>
  <c r="O505" i="3"/>
  <c r="M505" i="3"/>
  <c r="P505" i="3" s="1"/>
  <c r="L505" i="3"/>
  <c r="M504" i="3"/>
  <c r="P504" i="3" s="1"/>
  <c r="L504" i="3"/>
  <c r="O504" i="3" s="1"/>
  <c r="P503" i="3"/>
  <c r="N503" i="3"/>
  <c r="M503" i="3"/>
  <c r="L503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N477" i="3"/>
  <c r="M477" i="3"/>
  <c r="P477" i="3" s="1"/>
  <c r="N472" i="3"/>
  <c r="L472" i="3"/>
  <c r="M472" i="3" s="1"/>
  <c r="P471" i="3"/>
  <c r="O471" i="3"/>
  <c r="N470" i="3"/>
  <c r="N469" i="3"/>
  <c r="P468" i="3"/>
  <c r="N468" i="3"/>
  <c r="M468" i="3"/>
  <c r="L468" i="3"/>
  <c r="J466" i="3"/>
  <c r="I466" i="3"/>
  <c r="J465" i="3"/>
  <c r="I465" i="3"/>
  <c r="K465" i="3" s="1"/>
  <c r="I464" i="3"/>
  <c r="K464" i="3" s="1"/>
  <c r="I463" i="3"/>
  <c r="K463" i="3" s="1"/>
  <c r="I462" i="3"/>
  <c r="I443" i="3" s="1"/>
  <c r="I460" i="3"/>
  <c r="I442" i="3" s="1"/>
  <c r="K458" i="3"/>
  <c r="P456" i="3"/>
  <c r="L456" i="3"/>
  <c r="O456" i="3" s="1"/>
  <c r="P455" i="3"/>
  <c r="O455" i="3"/>
  <c r="P454" i="3"/>
  <c r="N454" i="3"/>
  <c r="M454" i="3"/>
  <c r="N449" i="3"/>
  <c r="L449" i="3"/>
  <c r="M449" i="3" s="1"/>
  <c r="M446" i="3" s="1"/>
  <c r="P448" i="3"/>
  <c r="O448" i="3"/>
  <c r="N447" i="3"/>
  <c r="N446" i="3"/>
  <c r="P445" i="3"/>
  <c r="N445" i="3"/>
  <c r="M445" i="3"/>
  <c r="L445" i="3"/>
  <c r="N444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J434" i="3"/>
  <c r="P431" i="3"/>
  <c r="L431" i="3"/>
  <c r="P430" i="3"/>
  <c r="O430" i="3"/>
  <c r="N429" i="3"/>
  <c r="M429" i="3"/>
  <c r="P429" i="3" s="1"/>
  <c r="N424" i="3"/>
  <c r="L424" i="3"/>
  <c r="L422" i="3" s="1"/>
  <c r="O422" i="3" s="1"/>
  <c r="P423" i="3"/>
  <c r="O423" i="3"/>
  <c r="N422" i="3"/>
  <c r="N421" i="3"/>
  <c r="N419" i="3" s="1"/>
  <c r="O420" i="3"/>
  <c r="N420" i="3"/>
  <c r="M420" i="3"/>
  <c r="L420" i="3"/>
  <c r="J418" i="3"/>
  <c r="K413" i="3"/>
  <c r="K412" i="3"/>
  <c r="N410" i="3"/>
  <c r="N408" i="3" s="1"/>
  <c r="M410" i="3"/>
  <c r="M408" i="3" s="1"/>
  <c r="P408" i="3" s="1"/>
  <c r="L410" i="3"/>
  <c r="O410" i="3" s="1"/>
  <c r="P409" i="3"/>
  <c r="O409" i="3"/>
  <c r="N407" i="3"/>
  <c r="M407" i="3"/>
  <c r="L407" i="3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M395" i="3" s="1"/>
  <c r="P395" i="3" s="1"/>
  <c r="L397" i="3"/>
  <c r="O397" i="3" s="1"/>
  <c r="P396" i="3"/>
  <c r="O396" i="3"/>
  <c r="N394" i="3"/>
  <c r="N392" i="3" s="1"/>
  <c r="M394" i="3"/>
  <c r="P394" i="3" s="1"/>
  <c r="L394" i="3"/>
  <c r="O394" i="3" s="1"/>
  <c r="P393" i="3"/>
  <c r="O393" i="3"/>
  <c r="P390" i="3"/>
  <c r="N390" i="3"/>
  <c r="M390" i="3"/>
  <c r="L390" i="3"/>
  <c r="O390" i="3" s="1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O346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M336" i="3"/>
  <c r="L336" i="3"/>
  <c r="O336" i="3" s="1"/>
  <c r="P335" i="3"/>
  <c r="O335" i="3"/>
  <c r="N333" i="3"/>
  <c r="N331" i="3" s="1"/>
  <c r="M333" i="3"/>
  <c r="M331" i="3" s="1"/>
  <c r="L333" i="3"/>
  <c r="P332" i="3"/>
  <c r="O332" i="3"/>
  <c r="P329" i="3"/>
  <c r="N329" i="3"/>
  <c r="M329" i="3"/>
  <c r="L329" i="3"/>
  <c r="I327" i="3"/>
  <c r="I325" i="3"/>
  <c r="K325" i="3" s="1"/>
  <c r="N323" i="3"/>
  <c r="N321" i="3" s="1"/>
  <c r="M323" i="3"/>
  <c r="M321" i="3" s="1"/>
  <c r="P321" i="3" s="1"/>
  <c r="L323" i="3"/>
  <c r="L321" i="3" s="1"/>
  <c r="O321" i="3" s="1"/>
  <c r="P322" i="3"/>
  <c r="O322" i="3"/>
  <c r="N320" i="3"/>
  <c r="N318" i="3" s="1"/>
  <c r="M320" i="3"/>
  <c r="M318" i="3" s="1"/>
  <c r="P318" i="3" s="1"/>
  <c r="L320" i="3"/>
  <c r="L318" i="3" s="1"/>
  <c r="O318" i="3" s="1"/>
  <c r="P319" i="3"/>
  <c r="O319" i="3"/>
  <c r="N316" i="3"/>
  <c r="M316" i="3"/>
  <c r="P316" i="3" s="1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O306" i="3" s="1"/>
  <c r="P305" i="3"/>
  <c r="O305" i="3"/>
  <c r="N303" i="3"/>
  <c r="N301" i="3" s="1"/>
  <c r="M303" i="3"/>
  <c r="M301" i="3" s="1"/>
  <c r="L303" i="3"/>
  <c r="L301" i="3" s="1"/>
  <c r="P302" i="3"/>
  <c r="O302" i="3"/>
  <c r="P299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I287" i="3"/>
  <c r="N285" i="3"/>
  <c r="N283" i="3" s="1"/>
  <c r="M285" i="3"/>
  <c r="P285" i="3" s="1"/>
  <c r="L285" i="3"/>
  <c r="O285" i="3" s="1"/>
  <c r="P284" i="3"/>
  <c r="O284" i="3"/>
  <c r="N282" i="3"/>
  <c r="M282" i="3"/>
  <c r="M280" i="3" s="1"/>
  <c r="L282" i="3"/>
  <c r="P281" i="3"/>
  <c r="O281" i="3"/>
  <c r="P278" i="3"/>
  <c r="O278" i="3"/>
  <c r="N278" i="3"/>
  <c r="M278" i="3"/>
  <c r="L278" i="3"/>
  <c r="J276" i="3"/>
  <c r="I271" i="3"/>
  <c r="N269" i="3"/>
  <c r="N267" i="3" s="1"/>
  <c r="M269" i="3"/>
  <c r="M267" i="3" s="1"/>
  <c r="P267" i="3" s="1"/>
  <c r="L269" i="3"/>
  <c r="P268" i="3"/>
  <c r="O268" i="3"/>
  <c r="N266" i="3"/>
  <c r="M266" i="3"/>
  <c r="M264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J237" i="3"/>
  <c r="K236" i="3"/>
  <c r="J236" i="3"/>
  <c r="I236" i="3"/>
  <c r="J235" i="3"/>
  <c r="I235" i="3"/>
  <c r="K235" i="3" s="1"/>
  <c r="J233" i="3"/>
  <c r="N231" i="3"/>
  <c r="N230" i="3"/>
  <c r="N229" i="3"/>
  <c r="N228" i="3"/>
  <c r="N227" i="3"/>
  <c r="J226" i="3"/>
  <c r="I225" i="3"/>
  <c r="I224" i="3"/>
  <c r="I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M187" i="3" s="1"/>
  <c r="P187" i="3" s="1"/>
  <c r="L189" i="3"/>
  <c r="O189" i="3" s="1"/>
  <c r="P188" i="3"/>
  <c r="O188" i="3"/>
  <c r="N186" i="3"/>
  <c r="N184" i="3" s="1"/>
  <c r="M186" i="3"/>
  <c r="M184" i="3" s="1"/>
  <c r="L186" i="3"/>
  <c r="L184" i="3" s="1"/>
  <c r="P185" i="3"/>
  <c r="O185" i="3"/>
  <c r="N182" i="3"/>
  <c r="M182" i="3"/>
  <c r="P182" i="3" s="1"/>
  <c r="L182" i="3"/>
  <c r="O182" i="3" s="1"/>
  <c r="J180" i="3"/>
  <c r="J177" i="3"/>
  <c r="I176" i="3"/>
  <c r="J174" i="3"/>
  <c r="N173" i="3"/>
  <c r="N171" i="3" s="1"/>
  <c r="M173" i="3"/>
  <c r="M171" i="3" s="1"/>
  <c r="P171" i="3" s="1"/>
  <c r="L173" i="3"/>
  <c r="O173" i="3" s="1"/>
  <c r="P172" i="3"/>
  <c r="O172" i="3"/>
  <c r="N170" i="3"/>
  <c r="M170" i="3"/>
  <c r="M168" i="3" s="1"/>
  <c r="L170" i="3"/>
  <c r="P169" i="3"/>
  <c r="O169" i="3"/>
  <c r="N166" i="3"/>
  <c r="M166" i="3"/>
  <c r="P166" i="3" s="1"/>
  <c r="L166" i="3"/>
  <c r="O166" i="3" s="1"/>
  <c r="J164" i="3"/>
  <c r="I159" i="3"/>
  <c r="N157" i="3"/>
  <c r="N155" i="3" s="1"/>
  <c r="M157" i="3"/>
  <c r="M155" i="3" s="1"/>
  <c r="P155" i="3" s="1"/>
  <c r="L157" i="3"/>
  <c r="O157" i="3" s="1"/>
  <c r="P156" i="3"/>
  <c r="O156" i="3"/>
  <c r="N154" i="3"/>
  <c r="N152" i="3" s="1"/>
  <c r="M154" i="3"/>
  <c r="M152" i="3" s="1"/>
  <c r="P152" i="3" s="1"/>
  <c r="L154" i="3"/>
  <c r="O154" i="3" s="1"/>
  <c r="P153" i="3"/>
  <c r="O153" i="3"/>
  <c r="P150" i="3"/>
  <c r="O150" i="3"/>
  <c r="N150" i="3"/>
  <c r="M150" i="3"/>
  <c r="L150" i="3"/>
  <c r="J148" i="3"/>
  <c r="I146" i="3"/>
  <c r="I130" i="3" s="1"/>
  <c r="K130" i="3" s="1"/>
  <c r="I145" i="3"/>
  <c r="K145" i="3" s="1"/>
  <c r="I144" i="3"/>
  <c r="N140" i="3"/>
  <c r="N138" i="3" s="1"/>
  <c r="M140" i="3"/>
  <c r="L140" i="3"/>
  <c r="L138" i="3" s="1"/>
  <c r="O138" i="3" s="1"/>
  <c r="P139" i="3"/>
  <c r="O139" i="3"/>
  <c r="N137" i="3"/>
  <c r="M137" i="3"/>
  <c r="L137" i="3"/>
  <c r="L135" i="3" s="1"/>
  <c r="O135" i="3" s="1"/>
  <c r="P136" i="3"/>
  <c r="O136" i="3"/>
  <c r="N133" i="3"/>
  <c r="M133" i="3"/>
  <c r="L133" i="3"/>
  <c r="J130" i="3"/>
  <c r="N127" i="3"/>
  <c r="N125" i="3" s="1"/>
  <c r="M127" i="3"/>
  <c r="M125" i="3" s="1"/>
  <c r="P125" i="3" s="1"/>
  <c r="L127" i="3"/>
  <c r="O127" i="3" s="1"/>
  <c r="P126" i="3"/>
  <c r="O126" i="3"/>
  <c r="N124" i="3"/>
  <c r="N122" i="3" s="1"/>
  <c r="M124" i="3"/>
  <c r="M122" i="3" s="1"/>
  <c r="P122" i="3" s="1"/>
  <c r="L124" i="3"/>
  <c r="P123" i="3"/>
  <c r="O123" i="3"/>
  <c r="P120" i="3"/>
  <c r="O120" i="3"/>
  <c r="N120" i="3"/>
  <c r="M120" i="3"/>
  <c r="L120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J98" i="3"/>
  <c r="I98" i="3"/>
  <c r="K98" i="3" s="1"/>
  <c r="N96" i="3"/>
  <c r="N94" i="3" s="1"/>
  <c r="M96" i="3"/>
  <c r="P96" i="3" s="1"/>
  <c r="L96" i="3"/>
  <c r="O96" i="3" s="1"/>
  <c r="P95" i="3"/>
  <c r="O95" i="3"/>
  <c r="N93" i="3"/>
  <c r="M93" i="3"/>
  <c r="M91" i="3" s="1"/>
  <c r="L93" i="3"/>
  <c r="L91" i="3" s="1"/>
  <c r="P92" i="3"/>
  <c r="O92" i="3"/>
  <c r="N89" i="3"/>
  <c r="M89" i="3"/>
  <c r="P89" i="3" s="1"/>
  <c r="L89" i="3"/>
  <c r="O89" i="3" s="1"/>
  <c r="J86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J77" i="3"/>
  <c r="J76" i="3"/>
  <c r="J64" i="3" s="1"/>
  <c r="N74" i="3"/>
  <c r="N72" i="3" s="1"/>
  <c r="M74" i="3"/>
  <c r="P74" i="3" s="1"/>
  <c r="L74" i="3"/>
  <c r="O74" i="3" s="1"/>
  <c r="P73" i="3"/>
  <c r="O73" i="3"/>
  <c r="N71" i="3"/>
  <c r="N69" i="3" s="1"/>
  <c r="M71" i="3"/>
  <c r="M69" i="3" s="1"/>
  <c r="L71" i="3"/>
  <c r="L69" i="3" s="1"/>
  <c r="P70" i="3"/>
  <c r="O70" i="3"/>
  <c r="P67" i="3"/>
  <c r="O67" i="3"/>
  <c r="N67" i="3"/>
  <c r="M67" i="3"/>
  <c r="L67" i="3"/>
  <c r="J65" i="3"/>
  <c r="N61" i="3"/>
  <c r="M61" i="3"/>
  <c r="M59" i="3" s="1"/>
  <c r="L61" i="3"/>
  <c r="L59" i="3" s="1"/>
  <c r="P60" i="3"/>
  <c r="O60" i="3"/>
  <c r="N58" i="3"/>
  <c r="M58" i="3"/>
  <c r="M56" i="3" s="1"/>
  <c r="L58" i="3"/>
  <c r="P57" i="3"/>
  <c r="O57" i="3"/>
  <c r="O54" i="3"/>
  <c r="N54" i="3"/>
  <c r="M54" i="3"/>
  <c r="P54" i="3" s="1"/>
  <c r="L54" i="3"/>
  <c r="N49" i="3"/>
  <c r="N47" i="3" s="1"/>
  <c r="M49" i="3"/>
  <c r="P49" i="3" s="1"/>
  <c r="L49" i="3"/>
  <c r="O49" i="3" s="1"/>
  <c r="P48" i="3"/>
  <c r="O48" i="3"/>
  <c r="N46" i="3"/>
  <c r="M46" i="3"/>
  <c r="L46" i="3"/>
  <c r="L44" i="3" s="1"/>
  <c r="P45" i="3"/>
  <c r="O45" i="3"/>
  <c r="P42" i="3"/>
  <c r="N42" i="3"/>
  <c r="M42" i="3"/>
  <c r="L42" i="3"/>
  <c r="O42" i="3" s="1"/>
  <c r="N36" i="3"/>
  <c r="M36" i="3"/>
  <c r="P36" i="3" s="1"/>
  <c r="O35" i="3"/>
  <c r="N35" i="3"/>
  <c r="M35" i="3"/>
  <c r="P35" i="3" s="1"/>
  <c r="L35" i="3"/>
  <c r="N34" i="3"/>
  <c r="P32" i="3"/>
  <c r="N32" i="3"/>
  <c r="M32" i="3"/>
  <c r="L32" i="3"/>
  <c r="L29" i="3"/>
  <c r="P25" i="3"/>
  <c r="N25" i="3"/>
  <c r="M25" i="3"/>
  <c r="L25" i="3"/>
  <c r="L19" i="3" s="1"/>
  <c r="O22" i="3"/>
  <c r="N22" i="3"/>
  <c r="M22" i="3"/>
  <c r="L22" i="3"/>
  <c r="O19" i="3"/>
  <c r="O15" i="3"/>
  <c r="N15" i="3"/>
  <c r="L15" i="3"/>
  <c r="L12" i="3"/>
  <c r="L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P809" i="2"/>
  <c r="O809" i="2"/>
  <c r="P808" i="2"/>
  <c r="O808" i="2"/>
  <c r="N808" i="2"/>
  <c r="M808" i="2"/>
  <c r="L808" i="2"/>
  <c r="O807" i="2"/>
  <c r="N807" i="2"/>
  <c r="M807" i="2"/>
  <c r="P807" i="2" s="1"/>
  <c r="L807" i="2"/>
  <c r="N806" i="2"/>
  <c r="N805" i="2" s="1"/>
  <c r="M806" i="2"/>
  <c r="L806" i="2"/>
  <c r="O806" i="2" s="1"/>
  <c r="L805" i="2"/>
  <c r="O805" i="2" s="1"/>
  <c r="K804" i="2"/>
  <c r="J804" i="2"/>
  <c r="K802" i="2"/>
  <c r="J801" i="2"/>
  <c r="J800" i="2"/>
  <c r="J785" i="2" s="1"/>
  <c r="I800" i="2"/>
  <c r="P798" i="2"/>
  <c r="O798" i="2"/>
  <c r="P797" i="2"/>
  <c r="O797" i="2"/>
  <c r="P796" i="2"/>
  <c r="O796" i="2"/>
  <c r="N796" i="2"/>
  <c r="M796" i="2"/>
  <c r="L796" i="2"/>
  <c r="P791" i="2"/>
  <c r="N791" i="2"/>
  <c r="N788" i="2" s="1"/>
  <c r="L791" i="2"/>
  <c r="L789" i="2" s="1"/>
  <c r="O789" i="2" s="1"/>
  <c r="P790" i="2"/>
  <c r="O790" i="2"/>
  <c r="P789" i="2"/>
  <c r="N789" i="2"/>
  <c r="M789" i="2"/>
  <c r="M788" i="2"/>
  <c r="P788" i="2" s="1"/>
  <c r="N787" i="2"/>
  <c r="M787" i="2"/>
  <c r="L787" i="2"/>
  <c r="O787" i="2" s="1"/>
  <c r="P782" i="2"/>
  <c r="O782" i="2"/>
  <c r="P781" i="2"/>
  <c r="O781" i="2"/>
  <c r="N780" i="2"/>
  <c r="M780" i="2"/>
  <c r="P780" i="2" s="1"/>
  <c r="L780" i="2"/>
  <c r="O780" i="2" s="1"/>
  <c r="P775" i="2"/>
  <c r="O775" i="2"/>
  <c r="N775" i="2"/>
  <c r="P774" i="2"/>
  <c r="O774" i="2"/>
  <c r="P773" i="2"/>
  <c r="O773" i="2"/>
  <c r="N773" i="2"/>
  <c r="M773" i="2"/>
  <c r="L773" i="2"/>
  <c r="P772" i="2"/>
  <c r="O772" i="2"/>
  <c r="N772" i="2"/>
  <c r="M772" i="2"/>
  <c r="L772" i="2"/>
  <c r="O771" i="2"/>
  <c r="N771" i="2"/>
  <c r="N770" i="2" s="1"/>
  <c r="M771" i="2"/>
  <c r="P771" i="2" s="1"/>
  <c r="L771" i="2"/>
  <c r="M770" i="2"/>
  <c r="P770" i="2" s="1"/>
  <c r="L770" i="2"/>
  <c r="O770" i="2" s="1"/>
  <c r="K769" i="2"/>
  <c r="J769" i="2"/>
  <c r="P766" i="2"/>
  <c r="O766" i="2"/>
  <c r="P765" i="2"/>
  <c r="O765" i="2"/>
  <c r="N764" i="2"/>
  <c r="M764" i="2"/>
  <c r="P764" i="2" s="1"/>
  <c r="L764" i="2"/>
  <c r="O764" i="2" s="1"/>
  <c r="P759" i="2"/>
  <c r="O759" i="2"/>
  <c r="N759" i="2"/>
  <c r="P758" i="2"/>
  <c r="O758" i="2"/>
  <c r="P757" i="2"/>
  <c r="O757" i="2"/>
  <c r="N757" i="2"/>
  <c r="M757" i="2"/>
  <c r="L757" i="2"/>
  <c r="P756" i="2"/>
  <c r="O756" i="2"/>
  <c r="N756" i="2"/>
  <c r="M756" i="2"/>
  <c r="L756" i="2"/>
  <c r="O755" i="2"/>
  <c r="N755" i="2"/>
  <c r="N754" i="2" s="1"/>
  <c r="M755" i="2"/>
  <c r="P755" i="2" s="1"/>
  <c r="L755" i="2"/>
  <c r="M754" i="2"/>
  <c r="P754" i="2" s="1"/>
  <c r="L754" i="2"/>
  <c r="O754" i="2" s="1"/>
  <c r="K753" i="2"/>
  <c r="J753" i="2"/>
  <c r="P749" i="2"/>
  <c r="O749" i="2"/>
  <c r="P748" i="2"/>
  <c r="O748" i="2"/>
  <c r="N747" i="2"/>
  <c r="M747" i="2"/>
  <c r="P747" i="2" s="1"/>
  <c r="L747" i="2"/>
  <c r="O747" i="2" s="1"/>
  <c r="P742" i="2"/>
  <c r="O742" i="2"/>
  <c r="N742" i="2"/>
  <c r="P741" i="2"/>
  <c r="O741" i="2"/>
  <c r="P740" i="2"/>
  <c r="O740" i="2"/>
  <c r="N740" i="2"/>
  <c r="M740" i="2"/>
  <c r="L740" i="2"/>
  <c r="P739" i="2"/>
  <c r="O739" i="2"/>
  <c r="N739" i="2"/>
  <c r="M739" i="2"/>
  <c r="L739" i="2"/>
  <c r="O738" i="2"/>
  <c r="N738" i="2"/>
  <c r="N737" i="2" s="1"/>
  <c r="M738" i="2"/>
  <c r="P738" i="2" s="1"/>
  <c r="L738" i="2"/>
  <c r="M737" i="2"/>
  <c r="P737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N690" i="2"/>
  <c r="L690" i="2"/>
  <c r="O690" i="2" s="1"/>
  <c r="N688" i="2"/>
  <c r="N687" i="2"/>
  <c r="O686" i="2"/>
  <c r="N686" i="2"/>
  <c r="M686" i="2"/>
  <c r="P686" i="2" s="1"/>
  <c r="L686" i="2"/>
  <c r="J679" i="2"/>
  <c r="J678" i="2" s="1"/>
  <c r="I678" i="2"/>
  <c r="K678" i="2" s="1"/>
  <c r="J675" i="2"/>
  <c r="J669" i="2" s="1"/>
  <c r="J654" i="2" s="1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0" i="2"/>
  <c r="L660" i="2"/>
  <c r="L657" i="2" s="1"/>
  <c r="O657" i="2" s="1"/>
  <c r="P659" i="2"/>
  <c r="O659" i="2"/>
  <c r="N658" i="2"/>
  <c r="N657" i="2"/>
  <c r="N655" i="2" s="1"/>
  <c r="N656" i="2"/>
  <c r="M656" i="2"/>
  <c r="P656" i="2" s="1"/>
  <c r="L656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 s="1"/>
  <c r="L634" i="2"/>
  <c r="O634" i="2" s="1"/>
  <c r="P633" i="2"/>
  <c r="O633" i="2"/>
  <c r="P630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594" i="2" s="1"/>
  <c r="J603" i="2"/>
  <c r="J593" i="2" s="1"/>
  <c r="J596" i="2"/>
  <c r="J595" i="2"/>
  <c r="I594" i="2"/>
  <c r="I593" i="2"/>
  <c r="I592" i="2" s="1"/>
  <c r="K592" i="2" s="1"/>
  <c r="J592" i="2"/>
  <c r="J583" i="2"/>
  <c r="J582" i="2"/>
  <c r="J577" i="2"/>
  <c r="I577" i="2"/>
  <c r="K577" i="2" s="1"/>
  <c r="J576" i="2"/>
  <c r="I576" i="2"/>
  <c r="K576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J559" i="2"/>
  <c r="J543" i="2" s="1"/>
  <c r="P557" i="2"/>
  <c r="L557" i="2"/>
  <c r="L555" i="2" s="1"/>
  <c r="O555" i="2" s="1"/>
  <c r="P556" i="2"/>
  <c r="O556" i="2"/>
  <c r="P555" i="2"/>
  <c r="N555" i="2"/>
  <c r="M555" i="2"/>
  <c r="N549" i="2"/>
  <c r="N33" i="2" s="1"/>
  <c r="N30" i="2" s="1"/>
  <c r="L549" i="2"/>
  <c r="L547" i="2" s="1"/>
  <c r="P548" i="2"/>
  <c r="O548" i="2"/>
  <c r="O545" i="2"/>
  <c r="N545" i="2"/>
  <c r="M545" i="2"/>
  <c r="P545" i="2" s="1"/>
  <c r="L545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L533" i="2" s="1"/>
  <c r="O533" i="2" s="1"/>
  <c r="P534" i="2"/>
  <c r="O534" i="2"/>
  <c r="P533" i="2"/>
  <c r="N533" i="2"/>
  <c r="M533" i="2"/>
  <c r="N528" i="2"/>
  <c r="L528" i="2"/>
  <c r="L526" i="2" s="1"/>
  <c r="P527" i="2"/>
  <c r="O527" i="2"/>
  <c r="N526" i="2"/>
  <c r="N525" i="2"/>
  <c r="N524" i="2"/>
  <c r="M524" i="2"/>
  <c r="L524" i="2"/>
  <c r="O524" i="2" s="1"/>
  <c r="K517" i="2"/>
  <c r="J517" i="2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P506" i="2"/>
  <c r="O506" i="2"/>
  <c r="M505" i="2"/>
  <c r="P505" i="2" s="1"/>
  <c r="L505" i="2"/>
  <c r="O505" i="2" s="1"/>
  <c r="M504" i="2"/>
  <c r="P504" i="2" s="1"/>
  <c r="L504" i="2"/>
  <c r="O504" i="2" s="1"/>
  <c r="P503" i="2"/>
  <c r="N503" i="2"/>
  <c r="M503" i="2"/>
  <c r="L503" i="2"/>
  <c r="O503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N477" i="2"/>
  <c r="M477" i="2"/>
  <c r="P477" i="2" s="1"/>
  <c r="N472" i="2"/>
  <c r="L472" i="2"/>
  <c r="L469" i="2" s="1"/>
  <c r="O469" i="2" s="1"/>
  <c r="P471" i="2"/>
  <c r="O471" i="2"/>
  <c r="N470" i="2"/>
  <c r="N469" i="2"/>
  <c r="N468" i="2"/>
  <c r="N467" i="2" s="1"/>
  <c r="M468" i="2"/>
  <c r="P468" i="2" s="1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K462" i="2" s="1"/>
  <c r="I460" i="2"/>
  <c r="I442" i="2" s="1"/>
  <c r="K442" i="2" s="1"/>
  <c r="K458" i="2"/>
  <c r="P456" i="2"/>
  <c r="L456" i="2"/>
  <c r="O456" i="2" s="1"/>
  <c r="P455" i="2"/>
  <c r="O455" i="2"/>
  <c r="N454" i="2"/>
  <c r="M454" i="2"/>
  <c r="P454" i="2" s="1"/>
  <c r="N449" i="2"/>
  <c r="L449" i="2"/>
  <c r="O449" i="2" s="1"/>
  <c r="P448" i="2"/>
  <c r="O448" i="2"/>
  <c r="N447" i="2"/>
  <c r="N446" i="2"/>
  <c r="P445" i="2"/>
  <c r="O445" i="2"/>
  <c r="N445" i="2"/>
  <c r="M445" i="2"/>
  <c r="L445" i="2"/>
  <c r="N444" i="2"/>
  <c r="J443" i="2"/>
  <c r="J442" i="2"/>
  <c r="I441" i="2"/>
  <c r="K441" i="2" s="1"/>
  <c r="I440" i="2"/>
  <c r="I439" i="2"/>
  <c r="K439" i="2" s="1"/>
  <c r="I438" i="2"/>
  <c r="K438" i="2" s="1"/>
  <c r="I437" i="2"/>
  <c r="I435" i="2"/>
  <c r="K435" i="2" s="1"/>
  <c r="J434" i="2"/>
  <c r="J418" i="2" s="1"/>
  <c r="P431" i="2"/>
  <c r="L431" i="2"/>
  <c r="L429" i="2" s="1"/>
  <c r="O429" i="2" s="1"/>
  <c r="P430" i="2"/>
  <c r="O430" i="2"/>
  <c r="N429" i="2"/>
  <c r="M429" i="2"/>
  <c r="P429" i="2" s="1"/>
  <c r="N428" i="2"/>
  <c r="N425" i="2"/>
  <c r="N424" i="2"/>
  <c r="L424" i="2"/>
  <c r="L422" i="2" s="1"/>
  <c r="O422" i="2" s="1"/>
  <c r="P423" i="2"/>
  <c r="O423" i="2"/>
  <c r="N422" i="2"/>
  <c r="N420" i="2"/>
  <c r="M420" i="2"/>
  <c r="L420" i="2"/>
  <c r="K413" i="2"/>
  <c r="K412" i="2"/>
  <c r="N410" i="2"/>
  <c r="N408" i="2" s="1"/>
  <c r="M410" i="2"/>
  <c r="P410" i="2" s="1"/>
  <c r="L410" i="2"/>
  <c r="O410" i="2" s="1"/>
  <c r="P409" i="2"/>
  <c r="O409" i="2"/>
  <c r="N407" i="2"/>
  <c r="M407" i="2"/>
  <c r="P407" i="2" s="1"/>
  <c r="L407" i="2"/>
  <c r="O407" i="2" s="1"/>
  <c r="P406" i="2"/>
  <c r="O406" i="2"/>
  <c r="P403" i="2"/>
  <c r="N403" i="2"/>
  <c r="M403" i="2"/>
  <c r="L403" i="2"/>
  <c r="O403" i="2" s="1"/>
  <c r="J401" i="2"/>
  <c r="I401" i="2"/>
  <c r="K401" i="2" s="1"/>
  <c r="K400" i="2"/>
  <c r="K399" i="2"/>
  <c r="N397" i="2"/>
  <c r="N395" i="2" s="1"/>
  <c r="M397" i="2"/>
  <c r="L397" i="2"/>
  <c r="L395" i="2" s="1"/>
  <c r="O395" i="2" s="1"/>
  <c r="P396" i="2"/>
  <c r="O396" i="2"/>
  <c r="N394" i="2"/>
  <c r="N392" i="2" s="1"/>
  <c r="M394" i="2"/>
  <c r="L394" i="2"/>
  <c r="L392" i="2" s="1"/>
  <c r="O392" i="2" s="1"/>
  <c r="P393" i="2"/>
  <c r="O393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N348" i="2" s="1"/>
  <c r="M350" i="2"/>
  <c r="L350" i="2"/>
  <c r="L348" i="2" s="1"/>
  <c r="P349" i="2"/>
  <c r="O349" i="2"/>
  <c r="O346" i="2"/>
  <c r="N346" i="2"/>
  <c r="M346" i="2"/>
  <c r="P346" i="2" s="1"/>
  <c r="L346" i="2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L334" i="2" s="1"/>
  <c r="O334" i="2" s="1"/>
  <c r="P335" i="2"/>
  <c r="O335" i="2"/>
  <c r="N333" i="2"/>
  <c r="N331" i="2" s="1"/>
  <c r="M333" i="2"/>
  <c r="M331" i="2" s="1"/>
  <c r="L333" i="2"/>
  <c r="L331" i="2" s="1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N318" i="2" s="1"/>
  <c r="M320" i="2"/>
  <c r="L320" i="2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L304" i="2" s="1"/>
  <c r="O304" i="2" s="1"/>
  <c r="P305" i="2"/>
  <c r="O305" i="2"/>
  <c r="N303" i="2"/>
  <c r="N301" i="2" s="1"/>
  <c r="M303" i="2"/>
  <c r="L303" i="2"/>
  <c r="L301" i="2" s="1"/>
  <c r="O301" i="2" s="1"/>
  <c r="P302" i="2"/>
  <c r="O302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N283" i="2" s="1"/>
  <c r="M285" i="2"/>
  <c r="M283" i="2" s="1"/>
  <c r="P283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O278" i="2"/>
  <c r="N278" i="2"/>
  <c r="M278" i="2"/>
  <c r="L278" i="2"/>
  <c r="J276" i="2"/>
  <c r="I271" i="2"/>
  <c r="K271" i="2" s="1"/>
  <c r="N269" i="2"/>
  <c r="N267" i="2" s="1"/>
  <c r="M269" i="2"/>
  <c r="L269" i="2"/>
  <c r="O269" i="2" s="1"/>
  <c r="P268" i="2"/>
  <c r="O268" i="2"/>
  <c r="N266" i="2"/>
  <c r="N264" i="2" s="1"/>
  <c r="M266" i="2"/>
  <c r="L266" i="2"/>
  <c r="L264" i="2" s="1"/>
  <c r="P265" i="2"/>
  <c r="O265" i="2"/>
  <c r="N262" i="2"/>
  <c r="M262" i="2"/>
  <c r="P262" i="2" s="1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N227" i="2" s="1"/>
  <c r="J237" i="2"/>
  <c r="K236" i="2"/>
  <c r="J236" i="2"/>
  <c r="I236" i="2"/>
  <c r="K235" i="2"/>
  <c r="J235" i="2"/>
  <c r="I235" i="2"/>
  <c r="J233" i="2"/>
  <c r="N231" i="2"/>
  <c r="N230" i="2"/>
  <c r="N229" i="2"/>
  <c r="N228" i="2"/>
  <c r="J226" i="2"/>
  <c r="I225" i="2"/>
  <c r="K225" i="2" s="1"/>
  <c r="I224" i="2"/>
  <c r="I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N184" i="2" s="1"/>
  <c r="M186" i="2"/>
  <c r="M184" i="2" s="1"/>
  <c r="L186" i="2"/>
  <c r="P185" i="2"/>
  <c r="O185" i="2"/>
  <c r="P182" i="2"/>
  <c r="N182" i="2"/>
  <c r="M182" i="2"/>
  <c r="L182" i="2"/>
  <c r="O182" i="2" s="1"/>
  <c r="J180" i="2"/>
  <c r="J177" i="2"/>
  <c r="I176" i="2"/>
  <c r="K176" i="2" s="1"/>
  <c r="J174" i="2"/>
  <c r="N173" i="2"/>
  <c r="N171" i="2" s="1"/>
  <c r="M173" i="2"/>
  <c r="P173" i="2" s="1"/>
  <c r="L173" i="2"/>
  <c r="O173" i="2" s="1"/>
  <c r="P172" i="2"/>
  <c r="O172" i="2"/>
  <c r="N170" i="2"/>
  <c r="N168" i="2" s="1"/>
  <c r="M170" i="2"/>
  <c r="M168" i="2" s="1"/>
  <c r="L170" i="2"/>
  <c r="L168" i="2" s="1"/>
  <c r="P169" i="2"/>
  <c r="O169" i="2"/>
  <c r="N166" i="2"/>
  <c r="M166" i="2"/>
  <c r="L166" i="2"/>
  <c r="O166" i="2" s="1"/>
  <c r="J164" i="2"/>
  <c r="I159" i="2"/>
  <c r="K159" i="2" s="1"/>
  <c r="N157" i="2"/>
  <c r="N155" i="2" s="1"/>
  <c r="M157" i="2"/>
  <c r="M155" i="2" s="1"/>
  <c r="P155" i="2" s="1"/>
  <c r="L157" i="2"/>
  <c r="O157" i="2" s="1"/>
  <c r="P156" i="2"/>
  <c r="O156" i="2"/>
  <c r="N154" i="2"/>
  <c r="M154" i="2"/>
  <c r="M152" i="2" s="1"/>
  <c r="L154" i="2"/>
  <c r="L152" i="2" s="1"/>
  <c r="P153" i="2"/>
  <c r="O153" i="2"/>
  <c r="N150" i="2"/>
  <c r="M150" i="2"/>
  <c r="P150" i="2" s="1"/>
  <c r="L150" i="2"/>
  <c r="J148" i="2"/>
  <c r="I146" i="2"/>
  <c r="I130" i="2" s="1"/>
  <c r="K130" i="2" s="1"/>
  <c r="I145" i="2"/>
  <c r="I144" i="2"/>
  <c r="K144" i="2" s="1"/>
  <c r="N140" i="2"/>
  <c r="N138" i="2" s="1"/>
  <c r="M140" i="2"/>
  <c r="M138" i="2" s="1"/>
  <c r="P138" i="2" s="1"/>
  <c r="L140" i="2"/>
  <c r="O140" i="2" s="1"/>
  <c r="P139" i="2"/>
  <c r="O139" i="2"/>
  <c r="N137" i="2"/>
  <c r="N135" i="2" s="1"/>
  <c r="M137" i="2"/>
  <c r="M135" i="2" s="1"/>
  <c r="P135" i="2" s="1"/>
  <c r="L137" i="2"/>
  <c r="O137" i="2" s="1"/>
  <c r="P136" i="2"/>
  <c r="O136" i="2"/>
  <c r="P133" i="2"/>
  <c r="N133" i="2"/>
  <c r="M133" i="2"/>
  <c r="L133" i="2"/>
  <c r="J130" i="2"/>
  <c r="N127" i="2"/>
  <c r="N125" i="2" s="1"/>
  <c r="M127" i="2"/>
  <c r="M125" i="2" s="1"/>
  <c r="P125" i="2" s="1"/>
  <c r="L127" i="2"/>
  <c r="O127" i="2" s="1"/>
  <c r="P126" i="2"/>
  <c r="O126" i="2"/>
  <c r="N124" i="2"/>
  <c r="M124" i="2"/>
  <c r="M122" i="2" s="1"/>
  <c r="P122" i="2" s="1"/>
  <c r="L124" i="2"/>
  <c r="O124" i="2" s="1"/>
  <c r="P123" i="2"/>
  <c r="O123" i="2"/>
  <c r="O120" i="2"/>
  <c r="N120" i="2"/>
  <c r="M120" i="2"/>
  <c r="P120" i="2" s="1"/>
  <c r="L120" i="2"/>
  <c r="I116" i="2"/>
  <c r="K116" i="2" s="1"/>
  <c r="I115" i="2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K99" i="2" s="1"/>
  <c r="J98" i="2"/>
  <c r="I98" i="2"/>
  <c r="K98" i="2" s="1"/>
  <c r="N96" i="2"/>
  <c r="N94" i="2" s="1"/>
  <c r="M96" i="2"/>
  <c r="P96" i="2" s="1"/>
  <c r="L96" i="2"/>
  <c r="O96" i="2" s="1"/>
  <c r="P95" i="2"/>
  <c r="O95" i="2"/>
  <c r="N93" i="2"/>
  <c r="N91" i="2" s="1"/>
  <c r="M93" i="2"/>
  <c r="L93" i="2"/>
  <c r="L91" i="2" s="1"/>
  <c r="P92" i="2"/>
  <c r="O92" i="2"/>
  <c r="P89" i="2"/>
  <c r="N89" i="2"/>
  <c r="M89" i="2"/>
  <c r="L89" i="2"/>
  <c r="O89" i="2" s="1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76" i="2"/>
  <c r="J64" i="2" s="1"/>
  <c r="N74" i="2"/>
  <c r="N72" i="2" s="1"/>
  <c r="M74" i="2"/>
  <c r="M72" i="2" s="1"/>
  <c r="P72" i="2" s="1"/>
  <c r="L74" i="2"/>
  <c r="O74" i="2" s="1"/>
  <c r="P73" i="2"/>
  <c r="O73" i="2"/>
  <c r="N71" i="2"/>
  <c r="N69" i="2" s="1"/>
  <c r="M71" i="2"/>
  <c r="M69" i="2" s="1"/>
  <c r="P69" i="2" s="1"/>
  <c r="L71" i="2"/>
  <c r="O71" i="2" s="1"/>
  <c r="P70" i="2"/>
  <c r="O70" i="2"/>
  <c r="P67" i="2"/>
  <c r="N67" i="2"/>
  <c r="M67" i="2"/>
  <c r="L67" i="2"/>
  <c r="O67" i="2" s="1"/>
  <c r="J65" i="2"/>
  <c r="N61" i="2"/>
  <c r="N59" i="2" s="1"/>
  <c r="M61" i="2"/>
  <c r="M59" i="2" s="1"/>
  <c r="P59" i="2" s="1"/>
  <c r="L61" i="2"/>
  <c r="L59" i="2" s="1"/>
  <c r="O59" i="2" s="1"/>
  <c r="P60" i="2"/>
  <c r="O60" i="2"/>
  <c r="N58" i="2"/>
  <c r="M58" i="2"/>
  <c r="M56" i="2" s="1"/>
  <c r="L58" i="2"/>
  <c r="L56" i="2" s="1"/>
  <c r="P57" i="2"/>
  <c r="O57" i="2"/>
  <c r="O54" i="2"/>
  <c r="N54" i="2"/>
  <c r="M54" i="2"/>
  <c r="L54" i="2"/>
  <c r="N49" i="2"/>
  <c r="N47" i="2" s="1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P45" i="2"/>
  <c r="O45" i="2"/>
  <c r="P42" i="2"/>
  <c r="N42" i="2"/>
  <c r="M42" i="2"/>
  <c r="L42" i="2"/>
  <c r="O42" i="2" s="1"/>
  <c r="N36" i="2"/>
  <c r="M36" i="2"/>
  <c r="P36" i="2" s="1"/>
  <c r="N35" i="2"/>
  <c r="N29" i="2" s="1"/>
  <c r="M35" i="2"/>
  <c r="P35" i="2" s="1"/>
  <c r="L35" i="2"/>
  <c r="M34" i="2"/>
  <c r="P34" i="2" s="1"/>
  <c r="P32" i="2"/>
  <c r="O32" i="2"/>
  <c r="N32" i="2"/>
  <c r="M32" i="2"/>
  <c r="L32" i="2"/>
  <c r="M29" i="2"/>
  <c r="P29" i="2" s="1"/>
  <c r="L29" i="2"/>
  <c r="P25" i="2"/>
  <c r="O25" i="2"/>
  <c r="N25" i="2"/>
  <c r="M25" i="2"/>
  <c r="L25" i="2"/>
  <c r="N22" i="2"/>
  <c r="N19" i="2" s="1"/>
  <c r="M22" i="2"/>
  <c r="P22" i="2" s="1"/>
  <c r="L22" i="2"/>
  <c r="N15" i="2"/>
  <c r="M15" i="2"/>
  <c r="P15" i="2" s="1"/>
  <c r="L15" i="2"/>
  <c r="L533" i="3" l="1"/>
  <c r="O533" i="3" s="1"/>
  <c r="L639" i="7"/>
  <c r="O639" i="7" s="1"/>
  <c r="P350" i="8"/>
  <c r="I275" i="3"/>
  <c r="L454" i="3"/>
  <c r="O454" i="3" s="1"/>
  <c r="L639" i="4"/>
  <c r="O639" i="4" s="1"/>
  <c r="K801" i="6"/>
  <c r="O791" i="8"/>
  <c r="M135" i="8"/>
  <c r="P135" i="8" s="1"/>
  <c r="O690" i="8"/>
  <c r="K701" i="8"/>
  <c r="K370" i="8"/>
  <c r="K381" i="8"/>
  <c r="L330" i="8"/>
  <c r="N317" i="7"/>
  <c r="N315" i="7" s="1"/>
  <c r="P93" i="8"/>
  <c r="M155" i="8"/>
  <c r="P155" i="8" s="1"/>
  <c r="L55" i="7"/>
  <c r="L53" i="7" s="1"/>
  <c r="N90" i="8"/>
  <c r="N88" i="8" s="1"/>
  <c r="L231" i="8"/>
  <c r="N330" i="8"/>
  <c r="N328" i="8" s="1"/>
  <c r="O472" i="8"/>
  <c r="M187" i="7"/>
  <c r="P187" i="7" s="1"/>
  <c r="I190" i="7"/>
  <c r="K190" i="7" s="1"/>
  <c r="K99" i="8"/>
  <c r="N300" i="8"/>
  <c r="N298" i="8" s="1"/>
  <c r="K700" i="6"/>
  <c r="M122" i="8"/>
  <c r="P122" i="8" s="1"/>
  <c r="J721" i="8"/>
  <c r="K721" i="8" s="1"/>
  <c r="J721" i="6"/>
  <c r="M318" i="7"/>
  <c r="P318" i="7" s="1"/>
  <c r="L321" i="7"/>
  <c r="O321" i="7" s="1"/>
  <c r="J722" i="7"/>
  <c r="K801" i="7"/>
  <c r="I276" i="8"/>
  <c r="K276" i="8" s="1"/>
  <c r="O394" i="8"/>
  <c r="L657" i="8"/>
  <c r="O657" i="8" s="1"/>
  <c r="O170" i="8"/>
  <c r="P303" i="8"/>
  <c r="L789" i="6"/>
  <c r="O789" i="6" s="1"/>
  <c r="I197" i="7"/>
  <c r="K197" i="7" s="1"/>
  <c r="L300" i="8"/>
  <c r="L298" i="8" s="1"/>
  <c r="L229" i="8"/>
  <c r="P266" i="8"/>
  <c r="L547" i="6"/>
  <c r="O547" i="6" s="1"/>
  <c r="L330" i="7"/>
  <c r="L328" i="7" s="1"/>
  <c r="L155" i="8"/>
  <c r="O155" i="8" s="1"/>
  <c r="L421" i="8"/>
  <c r="L419" i="8" s="1"/>
  <c r="O419" i="8" s="1"/>
  <c r="I522" i="8"/>
  <c r="K522" i="8" s="1"/>
  <c r="K729" i="4"/>
  <c r="N151" i="8"/>
  <c r="N149" i="8" s="1"/>
  <c r="K372" i="8"/>
  <c r="K729" i="8"/>
  <c r="K822" i="7"/>
  <c r="K825" i="7"/>
  <c r="K828" i="7"/>
  <c r="O320" i="8"/>
  <c r="N279" i="8"/>
  <c r="N277" i="8" s="1"/>
  <c r="N347" i="8"/>
  <c r="N345" i="8" s="1"/>
  <c r="L555" i="8"/>
  <c r="O555" i="8" s="1"/>
  <c r="L631" i="8"/>
  <c r="O631" i="8" s="1"/>
  <c r="M55" i="6"/>
  <c r="M53" i="6" s="1"/>
  <c r="P353" i="7"/>
  <c r="I76" i="8"/>
  <c r="K76" i="8" s="1"/>
  <c r="N183" i="8"/>
  <c r="N181" i="8" s="1"/>
  <c r="L408" i="8"/>
  <c r="O408" i="8" s="1"/>
  <c r="I443" i="8"/>
  <c r="K443" i="8" s="1"/>
  <c r="M43" i="6"/>
  <c r="L330" i="6"/>
  <c r="L328" i="6" s="1"/>
  <c r="K370" i="7"/>
  <c r="K359" i="8"/>
  <c r="L470" i="8"/>
  <c r="L469" i="8"/>
  <c r="L467" i="8" s="1"/>
  <c r="O467" i="8" s="1"/>
  <c r="L546" i="8"/>
  <c r="L544" i="8" s="1"/>
  <c r="O544" i="8" s="1"/>
  <c r="K821" i="8"/>
  <c r="K824" i="8"/>
  <c r="K827" i="8"/>
  <c r="M94" i="8"/>
  <c r="P94" i="8" s="1"/>
  <c r="L228" i="7"/>
  <c r="K362" i="7"/>
  <c r="L395" i="7"/>
  <c r="O395" i="7" s="1"/>
  <c r="M23" i="8"/>
  <c r="M21" i="8" s="1"/>
  <c r="L217" i="8"/>
  <c r="O217" i="8" s="1"/>
  <c r="N348" i="8"/>
  <c r="O348" i="8" s="1"/>
  <c r="P397" i="8"/>
  <c r="O641" i="8"/>
  <c r="O353" i="7"/>
  <c r="M55" i="8"/>
  <c r="P189" i="8"/>
  <c r="O431" i="8"/>
  <c r="K560" i="8"/>
  <c r="K577" i="8"/>
  <c r="K649" i="8"/>
  <c r="J785" i="7"/>
  <c r="N43" i="8"/>
  <c r="N41" i="8" s="1"/>
  <c r="M91" i="8"/>
  <c r="P91" i="8" s="1"/>
  <c r="O154" i="8"/>
  <c r="L167" i="8"/>
  <c r="L165" i="8" s="1"/>
  <c r="K244" i="8"/>
  <c r="L249" i="8"/>
  <c r="O249" i="8" s="1"/>
  <c r="M263" i="8"/>
  <c r="M261" i="8" s="1"/>
  <c r="N263" i="8"/>
  <c r="N261" i="8" s="1"/>
  <c r="K378" i="8"/>
  <c r="N391" i="8"/>
  <c r="N389" i="8" s="1"/>
  <c r="J722" i="8"/>
  <c r="K722" i="8" s="1"/>
  <c r="N55" i="7"/>
  <c r="N53" i="7" s="1"/>
  <c r="N351" i="7"/>
  <c r="O351" i="7" s="1"/>
  <c r="K651" i="7"/>
  <c r="M43" i="8"/>
  <c r="M41" i="8" s="1"/>
  <c r="M47" i="8"/>
  <c r="P47" i="8" s="1"/>
  <c r="P71" i="8"/>
  <c r="M68" i="8"/>
  <c r="M66" i="8" s="1"/>
  <c r="K78" i="8"/>
  <c r="L122" i="8"/>
  <c r="O122" i="8" s="1"/>
  <c r="L151" i="8"/>
  <c r="L171" i="8"/>
  <c r="O171" i="8" s="1"/>
  <c r="M267" i="8"/>
  <c r="P267" i="8" s="1"/>
  <c r="O303" i="8"/>
  <c r="K340" i="8"/>
  <c r="K374" i="8"/>
  <c r="K379" i="8"/>
  <c r="M424" i="8"/>
  <c r="M422" i="8" s="1"/>
  <c r="P422" i="8" s="1"/>
  <c r="K460" i="8"/>
  <c r="O479" i="8"/>
  <c r="K621" i="8"/>
  <c r="M634" i="8"/>
  <c r="M632" i="8" s="1"/>
  <c r="P632" i="8" s="1"/>
  <c r="K647" i="8"/>
  <c r="M121" i="5"/>
  <c r="P121" i="5" s="1"/>
  <c r="N55" i="8"/>
  <c r="M69" i="8"/>
  <c r="P69" i="8" s="1"/>
  <c r="M72" i="8"/>
  <c r="P72" i="8" s="1"/>
  <c r="P74" i="8"/>
  <c r="O140" i="8"/>
  <c r="L230" i="8"/>
  <c r="M348" i="8"/>
  <c r="P353" i="8"/>
  <c r="K355" i="8"/>
  <c r="O424" i="8"/>
  <c r="M549" i="8"/>
  <c r="M546" i="8" s="1"/>
  <c r="P546" i="8" s="1"/>
  <c r="O634" i="8"/>
  <c r="L55" i="8"/>
  <c r="L53" i="8" s="1"/>
  <c r="O93" i="8"/>
  <c r="N184" i="8"/>
  <c r="P184" i="8" s="1"/>
  <c r="O186" i="8"/>
  <c r="L304" i="8"/>
  <c r="O304" i="8" s="1"/>
  <c r="O353" i="8"/>
  <c r="K360" i="8"/>
  <c r="J364" i="8"/>
  <c r="L446" i="8"/>
  <c r="L444" i="8" s="1"/>
  <c r="O444" i="8" s="1"/>
  <c r="L547" i="8"/>
  <c r="O547" i="8" s="1"/>
  <c r="K720" i="8"/>
  <c r="M687" i="8"/>
  <c r="P687" i="8" s="1"/>
  <c r="M688" i="8"/>
  <c r="P690" i="8"/>
  <c r="M47" i="6"/>
  <c r="P47" i="6" s="1"/>
  <c r="L183" i="7"/>
  <c r="L181" i="7" s="1"/>
  <c r="N23" i="8"/>
  <c r="N21" i="8" s="1"/>
  <c r="L26" i="8"/>
  <c r="L24" i="8" s="1"/>
  <c r="N47" i="8"/>
  <c r="N56" i="8"/>
  <c r="O56" i="8" s="1"/>
  <c r="O61" i="8"/>
  <c r="L91" i="8"/>
  <c r="O91" i="8" s="1"/>
  <c r="M90" i="8"/>
  <c r="P140" i="8"/>
  <c r="L152" i="8"/>
  <c r="O152" i="8" s="1"/>
  <c r="K176" i="8"/>
  <c r="L183" i="8"/>
  <c r="P186" i="8"/>
  <c r="I216" i="8"/>
  <c r="K216" i="8" s="1"/>
  <c r="N267" i="8"/>
  <c r="N280" i="8"/>
  <c r="P280" i="8" s="1"/>
  <c r="M283" i="8"/>
  <c r="P283" i="8" s="1"/>
  <c r="M304" i="8"/>
  <c r="P304" i="8" s="1"/>
  <c r="I314" i="8"/>
  <c r="K314" i="8" s="1"/>
  <c r="M351" i="8"/>
  <c r="P351" i="8" s="1"/>
  <c r="L404" i="8"/>
  <c r="O404" i="8" s="1"/>
  <c r="L526" i="8"/>
  <c r="O526" i="8" s="1"/>
  <c r="K568" i="8"/>
  <c r="K723" i="8"/>
  <c r="K674" i="8"/>
  <c r="L183" i="6"/>
  <c r="L181" i="6" s="1"/>
  <c r="P46" i="7"/>
  <c r="P170" i="7"/>
  <c r="K378" i="7"/>
  <c r="K381" i="7"/>
  <c r="N404" i="7"/>
  <c r="N402" i="7" s="1"/>
  <c r="K647" i="7"/>
  <c r="O46" i="8"/>
  <c r="O71" i="8"/>
  <c r="M134" i="8"/>
  <c r="J143" i="8"/>
  <c r="J131" i="8" s="1"/>
  <c r="N167" i="8"/>
  <c r="N165" i="8" s="1"/>
  <c r="M183" i="8"/>
  <c r="M181" i="8" s="1"/>
  <c r="L187" i="8"/>
  <c r="O187" i="8" s="1"/>
  <c r="L209" i="8"/>
  <c r="O209" i="8" s="1"/>
  <c r="K271" i="8"/>
  <c r="N404" i="8"/>
  <c r="N402" i="8" s="1"/>
  <c r="P472" i="8"/>
  <c r="I654" i="8"/>
  <c r="K675" i="8"/>
  <c r="L688" i="8"/>
  <c r="K271" i="7"/>
  <c r="L404" i="7"/>
  <c r="O404" i="7" s="1"/>
  <c r="L33" i="8"/>
  <c r="L31" i="8" s="1"/>
  <c r="P46" i="8"/>
  <c r="I77" i="8"/>
  <c r="I112" i="8"/>
  <c r="K112" i="8" s="1"/>
  <c r="P173" i="8"/>
  <c r="M317" i="8"/>
  <c r="P320" i="8"/>
  <c r="N331" i="8"/>
  <c r="M334" i="8"/>
  <c r="P334" i="8" s="1"/>
  <c r="M347" i="8"/>
  <c r="M345" i="8" s="1"/>
  <c r="K369" i="8"/>
  <c r="L391" i="8"/>
  <c r="P394" i="8"/>
  <c r="O397" i="8"/>
  <c r="K725" i="8"/>
  <c r="L788" i="8"/>
  <c r="O788" i="8" s="1"/>
  <c r="K822" i="8"/>
  <c r="K828" i="8"/>
  <c r="L555" i="3"/>
  <c r="O555" i="3" s="1"/>
  <c r="O138" i="6"/>
  <c r="L68" i="7"/>
  <c r="L66" i="7" s="1"/>
  <c r="O66" i="7" s="1"/>
  <c r="L187" i="7"/>
  <c r="O187" i="7" s="1"/>
  <c r="I276" i="7"/>
  <c r="K276" i="7" s="1"/>
  <c r="O350" i="7"/>
  <c r="L198" i="8"/>
  <c r="O198" i="8" s="1"/>
  <c r="L238" i="8"/>
  <c r="O238" i="8" s="1"/>
  <c r="M279" i="8"/>
  <c r="M300" i="8"/>
  <c r="M391" i="8"/>
  <c r="K672" i="8"/>
  <c r="L69" i="7"/>
  <c r="O69" i="7" s="1"/>
  <c r="L47" i="8"/>
  <c r="O47" i="8" s="1"/>
  <c r="M26" i="8"/>
  <c r="M16" i="8" s="1"/>
  <c r="M14" i="8" s="1"/>
  <c r="M125" i="8"/>
  <c r="P125" i="8" s="1"/>
  <c r="N121" i="8"/>
  <c r="N119" i="8" s="1"/>
  <c r="N168" i="8"/>
  <c r="O168" i="8" s="1"/>
  <c r="I190" i="8"/>
  <c r="K190" i="8" s="1"/>
  <c r="P282" i="8"/>
  <c r="M321" i="8"/>
  <c r="P321" i="8" s="1"/>
  <c r="O350" i="8"/>
  <c r="O351" i="8"/>
  <c r="K385" i="8"/>
  <c r="M469" i="8"/>
  <c r="K561" i="8"/>
  <c r="L687" i="8"/>
  <c r="K823" i="8"/>
  <c r="K826" i="8"/>
  <c r="N9" i="8"/>
  <c r="J364" i="7"/>
  <c r="N404" i="6"/>
  <c r="N402" i="6" s="1"/>
  <c r="L43" i="7"/>
  <c r="L41" i="7" s="1"/>
  <c r="P331" i="7"/>
  <c r="J721" i="7"/>
  <c r="L36" i="8"/>
  <c r="L125" i="8"/>
  <c r="O125" i="8" s="1"/>
  <c r="O266" i="8"/>
  <c r="L263" i="8"/>
  <c r="L261" i="8" s="1"/>
  <c r="L264" i="8"/>
  <c r="O264" i="8" s="1"/>
  <c r="O787" i="8"/>
  <c r="I275" i="6"/>
  <c r="M171" i="7"/>
  <c r="P171" i="7" s="1"/>
  <c r="L421" i="7"/>
  <c r="L419" i="7" s="1"/>
  <c r="O419" i="7" s="1"/>
  <c r="N15" i="8"/>
  <c r="O22" i="8"/>
  <c r="L19" i="8"/>
  <c r="L12" i="8"/>
  <c r="N29" i="8"/>
  <c r="O58" i="8"/>
  <c r="L69" i="8"/>
  <c r="O69" i="8" s="1"/>
  <c r="P120" i="8"/>
  <c r="O137" i="8"/>
  <c r="L134" i="8"/>
  <c r="M168" i="8"/>
  <c r="P170" i="8"/>
  <c r="M167" i="8"/>
  <c r="M446" i="8"/>
  <c r="M447" i="8"/>
  <c r="P447" i="8" s="1"/>
  <c r="P449" i="8"/>
  <c r="P771" i="8"/>
  <c r="M770" i="8"/>
  <c r="P770" i="8" s="1"/>
  <c r="P787" i="8"/>
  <c r="M786" i="8"/>
  <c r="P786" i="8" s="1"/>
  <c r="L533" i="8"/>
  <c r="O533" i="8" s="1"/>
  <c r="L525" i="8"/>
  <c r="I785" i="8"/>
  <c r="K785" i="8" s="1"/>
  <c r="K800" i="8"/>
  <c r="I276" i="6"/>
  <c r="K276" i="6" s="1"/>
  <c r="O127" i="7"/>
  <c r="L230" i="7"/>
  <c r="L422" i="7"/>
  <c r="O422" i="7" s="1"/>
  <c r="L546" i="7"/>
  <c r="L544" i="7" s="1"/>
  <c r="P22" i="8"/>
  <c r="M19" i="8"/>
  <c r="M12" i="8"/>
  <c r="L44" i="8"/>
  <c r="O44" i="8" s="1"/>
  <c r="M59" i="8"/>
  <c r="P59" i="8" s="1"/>
  <c r="P61" i="8"/>
  <c r="L94" i="8"/>
  <c r="O94" i="8" s="1"/>
  <c r="O182" i="8"/>
  <c r="K204" i="8"/>
  <c r="I197" i="8"/>
  <c r="K197" i="8" s="1"/>
  <c r="K237" i="8"/>
  <c r="M56" i="8"/>
  <c r="P58" i="8"/>
  <c r="M122" i="7"/>
  <c r="P122" i="7" s="1"/>
  <c r="M44" i="8"/>
  <c r="P44" i="8" s="1"/>
  <c r="N26" i="8"/>
  <c r="N16" i="8" s="1"/>
  <c r="L135" i="8"/>
  <c r="O135" i="8" s="1"/>
  <c r="P154" i="8"/>
  <c r="M151" i="8"/>
  <c r="L228" i="8"/>
  <c r="O262" i="8"/>
  <c r="L280" i="8"/>
  <c r="O282" i="8"/>
  <c r="L279" i="8"/>
  <c r="P657" i="8"/>
  <c r="M655" i="8"/>
  <c r="P655" i="8" s="1"/>
  <c r="P660" i="8"/>
  <c r="M658" i="8"/>
  <c r="P658" i="8" s="1"/>
  <c r="N789" i="8"/>
  <c r="N788" i="8"/>
  <c r="N786" i="8" s="1"/>
  <c r="N33" i="8"/>
  <c r="N30" i="8" s="1"/>
  <c r="O127" i="6"/>
  <c r="M279" i="7"/>
  <c r="M277" i="7" s="1"/>
  <c r="N318" i="7"/>
  <c r="K385" i="7"/>
  <c r="L657" i="7"/>
  <c r="O657" i="7" s="1"/>
  <c r="N19" i="8"/>
  <c r="L23" i="8"/>
  <c r="L43" i="8"/>
  <c r="L68" i="8"/>
  <c r="L72" i="8"/>
  <c r="O72" i="8" s="1"/>
  <c r="I86" i="8"/>
  <c r="K86" i="8" s="1"/>
  <c r="K98" i="8"/>
  <c r="K145" i="8"/>
  <c r="I143" i="8"/>
  <c r="M152" i="8"/>
  <c r="P152" i="8" s="1"/>
  <c r="I148" i="8"/>
  <c r="K148" i="8" s="1"/>
  <c r="K159" i="8"/>
  <c r="I297" i="8"/>
  <c r="K297" i="8" s="1"/>
  <c r="K309" i="8"/>
  <c r="L331" i="8"/>
  <c r="O333" i="8"/>
  <c r="J327" i="8"/>
  <c r="K327" i="8" s="1"/>
  <c r="K338" i="8"/>
  <c r="I364" i="8"/>
  <c r="K365" i="8"/>
  <c r="M408" i="8"/>
  <c r="P408" i="8" s="1"/>
  <c r="P410" i="8"/>
  <c r="M404" i="8"/>
  <c r="P404" i="8" s="1"/>
  <c r="O656" i="8"/>
  <c r="O299" i="8"/>
  <c r="P333" i="8"/>
  <c r="M330" i="8"/>
  <c r="O403" i="8"/>
  <c r="J433" i="8"/>
  <c r="J417" i="8" s="1"/>
  <c r="I433" i="8"/>
  <c r="K559" i="8"/>
  <c r="I543" i="8"/>
  <c r="K543" i="8" s="1"/>
  <c r="L90" i="8"/>
  <c r="L121" i="8"/>
  <c r="O150" i="8"/>
  <c r="I164" i="8"/>
  <c r="K164" i="8" s="1"/>
  <c r="M264" i="8"/>
  <c r="P264" i="8" s="1"/>
  <c r="P278" i="8"/>
  <c r="L283" i="8"/>
  <c r="O283" i="8" s="1"/>
  <c r="O285" i="8"/>
  <c r="J288" i="8"/>
  <c r="J275" i="8" s="1"/>
  <c r="K275" i="8" s="1"/>
  <c r="L301" i="8"/>
  <c r="O301" i="8" s="1"/>
  <c r="M331" i="8"/>
  <c r="L334" i="8"/>
  <c r="O334" i="8" s="1"/>
  <c r="O336" i="8"/>
  <c r="K362" i="8"/>
  <c r="P403" i="8"/>
  <c r="K435" i="8"/>
  <c r="N68" i="8"/>
  <c r="M121" i="8"/>
  <c r="P121" i="8" s="1"/>
  <c r="N134" i="8"/>
  <c r="N132" i="8" s="1"/>
  <c r="I208" i="8"/>
  <c r="K208" i="8" s="1"/>
  <c r="L267" i="8"/>
  <c r="O267" i="8" s="1"/>
  <c r="M301" i="8"/>
  <c r="P301" i="8" s="1"/>
  <c r="P346" i="8"/>
  <c r="K576" i="8"/>
  <c r="K669" i="8"/>
  <c r="J654" i="8"/>
  <c r="K825" i="8"/>
  <c r="I130" i="8"/>
  <c r="K130" i="8" s="1"/>
  <c r="O166" i="8"/>
  <c r="K255" i="8"/>
  <c r="I248" i="8"/>
  <c r="K248" i="8" s="1"/>
  <c r="I233" i="8"/>
  <c r="K233" i="8" s="1"/>
  <c r="O323" i="8"/>
  <c r="L317" i="8"/>
  <c r="O317" i="8" s="1"/>
  <c r="N414" i="8"/>
  <c r="L658" i="8"/>
  <c r="O658" i="8" s="1"/>
  <c r="O660" i="8"/>
  <c r="K594" i="8"/>
  <c r="N754" i="8"/>
  <c r="L347" i="8"/>
  <c r="O449" i="8"/>
  <c r="J537" i="8"/>
  <c r="J522" i="8" s="1"/>
  <c r="P545" i="8"/>
  <c r="J593" i="8"/>
  <c r="N685" i="8"/>
  <c r="P806" i="8"/>
  <c r="M805" i="8"/>
  <c r="P805" i="8" s="1"/>
  <c r="N317" i="8"/>
  <c r="N315" i="8" s="1"/>
  <c r="M405" i="8"/>
  <c r="P405" i="8" s="1"/>
  <c r="P407" i="8"/>
  <c r="K538" i="8"/>
  <c r="J594" i="8"/>
  <c r="K651" i="8"/>
  <c r="I628" i="8"/>
  <c r="K628" i="8" s="1"/>
  <c r="N737" i="8"/>
  <c r="O407" i="8"/>
  <c r="I434" i="8"/>
  <c r="L447" i="8"/>
  <c r="O447" i="8" s="1"/>
  <c r="L454" i="8"/>
  <c r="O454" i="8" s="1"/>
  <c r="N470" i="8"/>
  <c r="P470" i="8" s="1"/>
  <c r="N505" i="8"/>
  <c r="N688" i="8"/>
  <c r="K145" i="6"/>
  <c r="P93" i="7"/>
  <c r="J143" i="7"/>
  <c r="J131" i="7" s="1"/>
  <c r="I174" i="7"/>
  <c r="L318" i="7"/>
  <c r="O318" i="7" s="1"/>
  <c r="N391" i="7"/>
  <c r="N389" i="7" s="1"/>
  <c r="L533" i="7"/>
  <c r="O533" i="7" s="1"/>
  <c r="O472" i="6"/>
  <c r="N43" i="7"/>
  <c r="N41" i="7" s="1"/>
  <c r="K340" i="7"/>
  <c r="O285" i="7"/>
  <c r="O303" i="7"/>
  <c r="O424" i="7"/>
  <c r="I628" i="7"/>
  <c r="K628" i="7" s="1"/>
  <c r="N134" i="7"/>
  <c r="N132" i="7" s="1"/>
  <c r="P269" i="7"/>
  <c r="P285" i="7"/>
  <c r="M321" i="7"/>
  <c r="P321" i="7" s="1"/>
  <c r="J722" i="6"/>
  <c r="N183" i="6"/>
  <c r="N181" i="6" s="1"/>
  <c r="M68" i="7"/>
  <c r="P68" i="7" s="1"/>
  <c r="P140" i="7"/>
  <c r="L198" i="7"/>
  <c r="O198" i="7" s="1"/>
  <c r="I208" i="7"/>
  <c r="K208" i="7" s="1"/>
  <c r="M351" i="7"/>
  <c r="K372" i="7"/>
  <c r="L72" i="7"/>
  <c r="O72" i="7" s="1"/>
  <c r="K462" i="7"/>
  <c r="L26" i="7"/>
  <c r="L24" i="7" s="1"/>
  <c r="P186" i="7"/>
  <c r="L392" i="7"/>
  <c r="O392" i="7" s="1"/>
  <c r="L405" i="7"/>
  <c r="O405" i="7" s="1"/>
  <c r="L408" i="7"/>
  <c r="O408" i="7" s="1"/>
  <c r="K537" i="7"/>
  <c r="O137" i="7"/>
  <c r="N183" i="7"/>
  <c r="N181" i="7" s="1"/>
  <c r="L217" i="7"/>
  <c r="O217" i="7" s="1"/>
  <c r="L348" i="7"/>
  <c r="O348" i="7" s="1"/>
  <c r="M392" i="7"/>
  <c r="P392" i="7" s="1"/>
  <c r="M408" i="7"/>
  <c r="P408" i="7" s="1"/>
  <c r="L631" i="7"/>
  <c r="L629" i="7" s="1"/>
  <c r="M55" i="7"/>
  <c r="M53" i="7" s="1"/>
  <c r="N90" i="7"/>
  <c r="N88" i="7" s="1"/>
  <c r="M300" i="7"/>
  <c r="M298" i="7" s="1"/>
  <c r="P298" i="7" s="1"/>
  <c r="O336" i="7"/>
  <c r="I434" i="7"/>
  <c r="L632" i="7"/>
  <c r="K362" i="6"/>
  <c r="M44" i="7"/>
  <c r="P44" i="7" s="1"/>
  <c r="O46" i="7"/>
  <c r="N68" i="7"/>
  <c r="N66" i="7" s="1"/>
  <c r="O264" i="7"/>
  <c r="O282" i="7"/>
  <c r="N300" i="7"/>
  <c r="N298" i="7" s="1"/>
  <c r="K379" i="7"/>
  <c r="K649" i="7"/>
  <c r="K821" i="7"/>
  <c r="K824" i="7"/>
  <c r="K827" i="7"/>
  <c r="P424" i="7"/>
  <c r="M421" i="7"/>
  <c r="P421" i="7" s="1"/>
  <c r="K559" i="7"/>
  <c r="I543" i="7"/>
  <c r="K543" i="7" s="1"/>
  <c r="L43" i="5"/>
  <c r="L41" i="5" s="1"/>
  <c r="O479" i="6"/>
  <c r="L33" i="7"/>
  <c r="L31" i="7" s="1"/>
  <c r="L47" i="7"/>
  <c r="O47" i="7" s="1"/>
  <c r="M72" i="7"/>
  <c r="P72" i="7" s="1"/>
  <c r="I112" i="7"/>
  <c r="K112" i="7" s="1"/>
  <c r="L138" i="7"/>
  <c r="O138" i="7" s="1"/>
  <c r="K159" i="7"/>
  <c r="L184" i="7"/>
  <c r="O184" i="7" s="1"/>
  <c r="L238" i="7"/>
  <c r="O238" i="7" s="1"/>
  <c r="M304" i="7"/>
  <c r="P304" i="7" s="1"/>
  <c r="N330" i="7"/>
  <c r="M347" i="7"/>
  <c r="M345" i="7" s="1"/>
  <c r="K365" i="7"/>
  <c r="M405" i="7"/>
  <c r="P405" i="7" s="1"/>
  <c r="O456" i="7"/>
  <c r="L526" i="7"/>
  <c r="O526" i="7" s="1"/>
  <c r="L788" i="7"/>
  <c r="L786" i="7" s="1"/>
  <c r="M791" i="7"/>
  <c r="M788" i="7" s="1"/>
  <c r="P788" i="7" s="1"/>
  <c r="P137" i="6"/>
  <c r="K824" i="6"/>
  <c r="M43" i="7"/>
  <c r="M47" i="7"/>
  <c r="P47" i="7" s="1"/>
  <c r="K146" i="7"/>
  <c r="N167" i="7"/>
  <c r="N165" i="7" s="1"/>
  <c r="O170" i="7"/>
  <c r="M184" i="7"/>
  <c r="P184" i="7" s="1"/>
  <c r="I233" i="7"/>
  <c r="K233" i="7" s="1"/>
  <c r="L263" i="7"/>
  <c r="L261" i="7" s="1"/>
  <c r="L279" i="7"/>
  <c r="L277" i="7" s="1"/>
  <c r="N304" i="7"/>
  <c r="P306" i="7"/>
  <c r="L331" i="7"/>
  <c r="O331" i="7" s="1"/>
  <c r="K338" i="7"/>
  <c r="N347" i="7"/>
  <c r="K359" i="7"/>
  <c r="N405" i="7"/>
  <c r="O431" i="7"/>
  <c r="L36" i="7"/>
  <c r="O36" i="7" s="1"/>
  <c r="K674" i="7"/>
  <c r="K823" i="7"/>
  <c r="K826" i="7"/>
  <c r="L94" i="7"/>
  <c r="O94" i="7" s="1"/>
  <c r="O91" i="7"/>
  <c r="L391" i="6"/>
  <c r="O391" i="6" s="1"/>
  <c r="M472" i="6"/>
  <c r="M470" i="6" s="1"/>
  <c r="P470" i="6" s="1"/>
  <c r="P58" i="7"/>
  <c r="P61" i="7"/>
  <c r="M69" i="7"/>
  <c r="P69" i="7" s="1"/>
  <c r="M151" i="7"/>
  <c r="M149" i="7" s="1"/>
  <c r="M155" i="7"/>
  <c r="P155" i="7" s="1"/>
  <c r="M168" i="7"/>
  <c r="P168" i="7" s="1"/>
  <c r="K260" i="7"/>
  <c r="I297" i="7"/>
  <c r="K297" i="7" s="1"/>
  <c r="I314" i="7"/>
  <c r="K314" i="7" s="1"/>
  <c r="O333" i="7"/>
  <c r="P348" i="7"/>
  <c r="L391" i="7"/>
  <c r="O391" i="7" s="1"/>
  <c r="M404" i="7"/>
  <c r="I433" i="7"/>
  <c r="I417" i="7" s="1"/>
  <c r="O549" i="7"/>
  <c r="L23" i="7"/>
  <c r="L21" i="7" s="1"/>
  <c r="O49" i="7"/>
  <c r="I77" i="7"/>
  <c r="K77" i="7" s="1"/>
  <c r="L90" i="7"/>
  <c r="L88" i="7" s="1"/>
  <c r="L134" i="7"/>
  <c r="O134" i="7" s="1"/>
  <c r="O168" i="7"/>
  <c r="O266" i="7"/>
  <c r="J327" i="7"/>
  <c r="K327" i="7" s="1"/>
  <c r="L446" i="7"/>
  <c r="O446" i="7" s="1"/>
  <c r="L68" i="6"/>
  <c r="O68" i="6" s="1"/>
  <c r="K823" i="6"/>
  <c r="N26" i="7"/>
  <c r="N24" i="7" s="1"/>
  <c r="L44" i="7"/>
  <c r="O44" i="7" s="1"/>
  <c r="M91" i="7"/>
  <c r="P91" i="7" s="1"/>
  <c r="N121" i="7"/>
  <c r="N119" i="7" s="1"/>
  <c r="O157" i="7"/>
  <c r="L171" i="7"/>
  <c r="O171" i="7" s="1"/>
  <c r="L209" i="7"/>
  <c r="O209" i="7" s="1"/>
  <c r="L229" i="7"/>
  <c r="L231" i="7"/>
  <c r="N280" i="7"/>
  <c r="O280" i="7" s="1"/>
  <c r="M301" i="7"/>
  <c r="P301" i="7" s="1"/>
  <c r="L317" i="7"/>
  <c r="I364" i="7"/>
  <c r="K369" i="7"/>
  <c r="K374" i="7"/>
  <c r="M391" i="7"/>
  <c r="P391" i="7" s="1"/>
  <c r="M449" i="7"/>
  <c r="M94" i="6"/>
  <c r="P94" i="6" s="1"/>
  <c r="M660" i="6"/>
  <c r="M658" i="6" s="1"/>
  <c r="P658" i="6" s="1"/>
  <c r="P32" i="7"/>
  <c r="M29" i="7"/>
  <c r="N152" i="7"/>
  <c r="O152" i="7" s="1"/>
  <c r="N23" i="7"/>
  <c r="P154" i="7"/>
  <c r="N151" i="7"/>
  <c r="N149" i="7" s="1"/>
  <c r="M264" i="7"/>
  <c r="P264" i="7" s="1"/>
  <c r="P266" i="7"/>
  <c r="M263" i="7"/>
  <c r="M261" i="7" s="1"/>
  <c r="P19" i="7"/>
  <c r="O266" i="4"/>
  <c r="N300" i="4"/>
  <c r="N298" i="4" s="1"/>
  <c r="L347" i="4"/>
  <c r="L345" i="4" s="1"/>
  <c r="M135" i="6"/>
  <c r="P135" i="6" s="1"/>
  <c r="L404" i="6"/>
  <c r="O404" i="6" s="1"/>
  <c r="K647" i="6"/>
  <c r="L657" i="6"/>
  <c r="L655" i="6" s="1"/>
  <c r="O655" i="6" s="1"/>
  <c r="L122" i="7"/>
  <c r="O122" i="7" s="1"/>
  <c r="O124" i="7"/>
  <c r="L121" i="7"/>
  <c r="O121" i="7" s="1"/>
  <c r="P137" i="7"/>
  <c r="M23" i="7"/>
  <c r="M21" i="7" s="1"/>
  <c r="M134" i="7"/>
  <c r="K355" i="2"/>
  <c r="M321" i="6"/>
  <c r="P321" i="6" s="1"/>
  <c r="P25" i="7"/>
  <c r="M15" i="7"/>
  <c r="K99" i="7"/>
  <c r="I87" i="7"/>
  <c r="K87" i="7" s="1"/>
  <c r="K111" i="7"/>
  <c r="P166" i="7"/>
  <c r="N267" i="7"/>
  <c r="N263" i="7"/>
  <c r="N261" i="7" s="1"/>
  <c r="O299" i="7"/>
  <c r="L267" i="5"/>
  <c r="O267" i="5" s="1"/>
  <c r="K159" i="6"/>
  <c r="L304" i="6"/>
  <c r="O304" i="6" s="1"/>
  <c r="K325" i="6"/>
  <c r="L395" i="6"/>
  <c r="O395" i="6" s="1"/>
  <c r="K628" i="6"/>
  <c r="K651" i="6"/>
  <c r="L56" i="7"/>
  <c r="O58" i="7"/>
  <c r="L59" i="7"/>
  <c r="O61" i="7"/>
  <c r="I76" i="7"/>
  <c r="K80" i="7"/>
  <c r="M125" i="7"/>
  <c r="P125" i="7" s="1"/>
  <c r="P127" i="7"/>
  <c r="M121" i="7"/>
  <c r="O791" i="7"/>
  <c r="N788" i="7"/>
  <c r="N789" i="7"/>
  <c r="P807" i="7"/>
  <c r="M805" i="7"/>
  <c r="P805" i="7" s="1"/>
  <c r="K821" i="5"/>
  <c r="K824" i="5"/>
  <c r="M90" i="6"/>
  <c r="M88" i="6" s="1"/>
  <c r="K370" i="6"/>
  <c r="K381" i="6"/>
  <c r="M12" i="7"/>
  <c r="N33" i="7"/>
  <c r="M26" i="7"/>
  <c r="P96" i="7"/>
  <c r="I275" i="7"/>
  <c r="J288" i="7"/>
  <c r="J275" i="7" s="1"/>
  <c r="N12" i="7"/>
  <c r="N56" i="7"/>
  <c r="P56" i="7" s="1"/>
  <c r="N59" i="7"/>
  <c r="P59" i="7" s="1"/>
  <c r="O93" i="7"/>
  <c r="N122" i="7"/>
  <c r="O154" i="7"/>
  <c r="O186" i="7"/>
  <c r="N227" i="7"/>
  <c r="O269" i="7"/>
  <c r="K355" i="7"/>
  <c r="P397" i="7"/>
  <c r="M395" i="7"/>
  <c r="P395" i="7" s="1"/>
  <c r="O787" i="7"/>
  <c r="O789" i="7"/>
  <c r="K244" i="7"/>
  <c r="I237" i="7"/>
  <c r="P336" i="7"/>
  <c r="M330" i="7"/>
  <c r="K360" i="7"/>
  <c r="P687" i="7"/>
  <c r="M685" i="7"/>
  <c r="P685" i="7" s="1"/>
  <c r="P738" i="7"/>
  <c r="M737" i="7"/>
  <c r="P737" i="7" s="1"/>
  <c r="P771" i="7"/>
  <c r="M770" i="7"/>
  <c r="P770" i="7" s="1"/>
  <c r="K81" i="7"/>
  <c r="M90" i="7"/>
  <c r="I143" i="7"/>
  <c r="K145" i="7"/>
  <c r="P525" i="7"/>
  <c r="M523" i="7"/>
  <c r="P523" i="7" s="1"/>
  <c r="N631" i="7"/>
  <c r="N632" i="7"/>
  <c r="O634" i="7"/>
  <c r="I86" i="7"/>
  <c r="K86" i="7" s="1"/>
  <c r="L167" i="7"/>
  <c r="M183" i="7"/>
  <c r="I216" i="7"/>
  <c r="K216" i="7" s="1"/>
  <c r="K255" i="7"/>
  <c r="N279" i="7"/>
  <c r="N277" i="7" s="1"/>
  <c r="L300" i="7"/>
  <c r="O300" i="7" s="1"/>
  <c r="M317" i="7"/>
  <c r="P317" i="7" s="1"/>
  <c r="O390" i="7"/>
  <c r="N525" i="7"/>
  <c r="N523" i="7" s="1"/>
  <c r="N526" i="7"/>
  <c r="L12" i="7"/>
  <c r="L19" i="7"/>
  <c r="L151" i="7"/>
  <c r="M167" i="7"/>
  <c r="L249" i="7"/>
  <c r="O249" i="7" s="1"/>
  <c r="P282" i="7"/>
  <c r="O306" i="7"/>
  <c r="L347" i="7"/>
  <c r="L470" i="7"/>
  <c r="O470" i="7" s="1"/>
  <c r="O472" i="7"/>
  <c r="M472" i="7"/>
  <c r="L469" i="7"/>
  <c r="L477" i="7"/>
  <c r="O477" i="7" s="1"/>
  <c r="O479" i="7"/>
  <c r="O524" i="7"/>
  <c r="P333" i="7"/>
  <c r="P350" i="7"/>
  <c r="J537" i="7"/>
  <c r="J522" i="7" s="1"/>
  <c r="K539" i="7"/>
  <c r="N546" i="7"/>
  <c r="N547" i="7"/>
  <c r="K560" i="7"/>
  <c r="J593" i="7"/>
  <c r="K621" i="7"/>
  <c r="O806" i="7"/>
  <c r="L805" i="7"/>
  <c r="O805" i="7" s="1"/>
  <c r="N629" i="7"/>
  <c r="O686" i="7"/>
  <c r="N786" i="7"/>
  <c r="K576" i="7"/>
  <c r="P755" i="7"/>
  <c r="M754" i="7"/>
  <c r="P754" i="7" s="1"/>
  <c r="N805" i="7"/>
  <c r="M631" i="7"/>
  <c r="M632" i="7"/>
  <c r="P634" i="7"/>
  <c r="I442" i="7"/>
  <c r="K442" i="7" s="1"/>
  <c r="K460" i="7"/>
  <c r="M546" i="7"/>
  <c r="M547" i="7"/>
  <c r="P549" i="7"/>
  <c r="K568" i="7"/>
  <c r="O403" i="7"/>
  <c r="M422" i="7"/>
  <c r="P422" i="7" s="1"/>
  <c r="P445" i="7"/>
  <c r="L447" i="7"/>
  <c r="O447" i="7" s="1"/>
  <c r="O545" i="7"/>
  <c r="O630" i="7"/>
  <c r="I654" i="7"/>
  <c r="K654" i="7" s="1"/>
  <c r="P656" i="7"/>
  <c r="L658" i="7"/>
  <c r="O658" i="7" s="1"/>
  <c r="N422" i="7"/>
  <c r="L547" i="7"/>
  <c r="O547" i="7" s="1"/>
  <c r="K675" i="7"/>
  <c r="K672" i="7"/>
  <c r="L688" i="7"/>
  <c r="O688" i="7" s="1"/>
  <c r="I785" i="7"/>
  <c r="J433" i="7"/>
  <c r="L525" i="7"/>
  <c r="O525" i="7" s="1"/>
  <c r="K669" i="7"/>
  <c r="L687" i="7"/>
  <c r="O687" i="7" s="1"/>
  <c r="L55" i="6"/>
  <c r="L53" i="6" s="1"/>
  <c r="I112" i="6"/>
  <c r="K112" i="6" s="1"/>
  <c r="L198" i="6"/>
  <c r="O198" i="6" s="1"/>
  <c r="I233" i="6"/>
  <c r="K233" i="6" s="1"/>
  <c r="I237" i="6"/>
  <c r="K237" i="6" s="1"/>
  <c r="K338" i="6"/>
  <c r="K462" i="6"/>
  <c r="L687" i="6"/>
  <c r="L685" i="6" s="1"/>
  <c r="O685" i="6" s="1"/>
  <c r="K822" i="6"/>
  <c r="K828" i="6"/>
  <c r="L43" i="6"/>
  <c r="L41" i="6" s="1"/>
  <c r="M91" i="6"/>
  <c r="L231" i="6"/>
  <c r="O318" i="6"/>
  <c r="I654" i="6"/>
  <c r="K654" i="6" s="1"/>
  <c r="K827" i="5"/>
  <c r="K176" i="6"/>
  <c r="L555" i="6"/>
  <c r="O555" i="6" s="1"/>
  <c r="L36" i="6"/>
  <c r="O36" i="6" s="1"/>
  <c r="M134" i="6"/>
  <c r="M132" i="6" s="1"/>
  <c r="O266" i="6"/>
  <c r="O333" i="6"/>
  <c r="L347" i="6"/>
  <c r="L345" i="6" s="1"/>
  <c r="M404" i="6"/>
  <c r="P404" i="6" s="1"/>
  <c r="L318" i="5"/>
  <c r="O318" i="5" s="1"/>
  <c r="P331" i="6"/>
  <c r="M405" i="6"/>
  <c r="P405" i="6" s="1"/>
  <c r="P269" i="5"/>
  <c r="L279" i="5"/>
  <c r="L277" i="5" s="1"/>
  <c r="L283" i="5"/>
  <c r="O283" i="5" s="1"/>
  <c r="K370" i="5"/>
  <c r="M44" i="6"/>
  <c r="P44" i="6" s="1"/>
  <c r="L47" i="6"/>
  <c r="O47" i="6" s="1"/>
  <c r="O61" i="6"/>
  <c r="L69" i="6"/>
  <c r="O69" i="6" s="1"/>
  <c r="M121" i="6"/>
  <c r="M119" i="6" s="1"/>
  <c r="M138" i="6"/>
  <c r="P138" i="6" s="1"/>
  <c r="P140" i="6"/>
  <c r="O173" i="6"/>
  <c r="J364" i="6"/>
  <c r="I442" i="6"/>
  <c r="K442" i="6" s="1"/>
  <c r="L446" i="6"/>
  <c r="O446" i="6" s="1"/>
  <c r="O456" i="6"/>
  <c r="L525" i="6"/>
  <c r="L523" i="6" s="1"/>
  <c r="O523" i="6" s="1"/>
  <c r="K649" i="6"/>
  <c r="L300" i="5"/>
  <c r="L298" i="5" s="1"/>
  <c r="L304" i="5"/>
  <c r="O304" i="5" s="1"/>
  <c r="L72" i="6"/>
  <c r="O72" i="6" s="1"/>
  <c r="L134" i="6"/>
  <c r="L132" i="6" s="1"/>
  <c r="P189" i="6"/>
  <c r="I216" i="6"/>
  <c r="K216" i="6" s="1"/>
  <c r="K255" i="6"/>
  <c r="N279" i="6"/>
  <c r="N277" i="6" s="1"/>
  <c r="O303" i="6"/>
  <c r="K309" i="6"/>
  <c r="O320" i="6"/>
  <c r="L392" i="6"/>
  <c r="O392" i="6" s="1"/>
  <c r="N405" i="6"/>
  <c r="M408" i="6"/>
  <c r="P408" i="6" s="1"/>
  <c r="J785" i="6"/>
  <c r="P58" i="5"/>
  <c r="I112" i="5"/>
  <c r="K112" i="5" s="1"/>
  <c r="L33" i="6"/>
  <c r="N90" i="6"/>
  <c r="N88" i="6" s="1"/>
  <c r="I130" i="6"/>
  <c r="K130" i="6" s="1"/>
  <c r="O170" i="6"/>
  <c r="L264" i="6"/>
  <c r="O264" i="6" s="1"/>
  <c r="M283" i="6"/>
  <c r="P283" i="6" s="1"/>
  <c r="L321" i="6"/>
  <c r="O321" i="6" s="1"/>
  <c r="O394" i="6"/>
  <c r="N167" i="6"/>
  <c r="N165" i="6" s="1"/>
  <c r="P170" i="6"/>
  <c r="O168" i="6"/>
  <c r="M634" i="6"/>
  <c r="M631" i="6" s="1"/>
  <c r="P631" i="6" s="1"/>
  <c r="L657" i="4"/>
  <c r="O657" i="4" s="1"/>
  <c r="L68" i="5"/>
  <c r="L66" i="5" s="1"/>
  <c r="N121" i="5"/>
  <c r="N119" i="5" s="1"/>
  <c r="M318" i="5"/>
  <c r="P318" i="5" s="1"/>
  <c r="L331" i="6"/>
  <c r="O331" i="6" s="1"/>
  <c r="N330" i="6"/>
  <c r="N328" i="6" s="1"/>
  <c r="M347" i="6"/>
  <c r="M345" i="6" s="1"/>
  <c r="M424" i="6"/>
  <c r="P424" i="6" s="1"/>
  <c r="O641" i="6"/>
  <c r="P690" i="6"/>
  <c r="M688" i="6"/>
  <c r="P688" i="6" s="1"/>
  <c r="L135" i="6"/>
  <c r="O135" i="6" s="1"/>
  <c r="L231" i="5"/>
  <c r="N23" i="6"/>
  <c r="N13" i="6" s="1"/>
  <c r="N11" i="6" s="1"/>
  <c r="O46" i="6"/>
  <c r="N55" i="6"/>
  <c r="N91" i="6"/>
  <c r="O91" i="6" s="1"/>
  <c r="P93" i="6"/>
  <c r="K116" i="6"/>
  <c r="M122" i="6"/>
  <c r="P122" i="6" s="1"/>
  <c r="L125" i="6"/>
  <c r="O125" i="6" s="1"/>
  <c r="M151" i="6"/>
  <c r="M149" i="6" s="1"/>
  <c r="M168" i="6"/>
  <c r="P168" i="6" s="1"/>
  <c r="L184" i="6"/>
  <c r="O184" i="6" s="1"/>
  <c r="I190" i="6"/>
  <c r="K190" i="6" s="1"/>
  <c r="L228" i="6"/>
  <c r="N263" i="6"/>
  <c r="N261" i="6" s="1"/>
  <c r="P282" i="6"/>
  <c r="L317" i="6"/>
  <c r="L315" i="6" s="1"/>
  <c r="K359" i="6"/>
  <c r="O431" i="6"/>
  <c r="O528" i="6"/>
  <c r="K673" i="6"/>
  <c r="L688" i="6"/>
  <c r="I785" i="6"/>
  <c r="K826" i="6"/>
  <c r="I233" i="5"/>
  <c r="K233" i="5" s="1"/>
  <c r="L56" i="6"/>
  <c r="O56" i="6" s="1"/>
  <c r="O71" i="6"/>
  <c r="M26" i="6"/>
  <c r="M24" i="6" s="1"/>
  <c r="K99" i="6"/>
  <c r="J143" i="6"/>
  <c r="J131" i="6" s="1"/>
  <c r="K131" i="6" s="1"/>
  <c r="L155" i="6"/>
  <c r="O155" i="6" s="1"/>
  <c r="P184" i="6"/>
  <c r="L217" i="6"/>
  <c r="O217" i="6" s="1"/>
  <c r="M267" i="6"/>
  <c r="P267" i="6" s="1"/>
  <c r="N300" i="6"/>
  <c r="N298" i="6" s="1"/>
  <c r="N317" i="6"/>
  <c r="N315" i="6" s="1"/>
  <c r="P318" i="6"/>
  <c r="L334" i="6"/>
  <c r="O334" i="6" s="1"/>
  <c r="K355" i="6"/>
  <c r="K374" i="6"/>
  <c r="K379" i="6"/>
  <c r="M391" i="6"/>
  <c r="P391" i="6" s="1"/>
  <c r="I434" i="6"/>
  <c r="I418" i="6" s="1"/>
  <c r="K418" i="6" s="1"/>
  <c r="L469" i="6"/>
  <c r="L526" i="6"/>
  <c r="O526" i="6" s="1"/>
  <c r="K594" i="6"/>
  <c r="L658" i="6"/>
  <c r="O658" i="6" s="1"/>
  <c r="K669" i="6"/>
  <c r="K674" i="6"/>
  <c r="L788" i="6"/>
  <c r="O788" i="6" s="1"/>
  <c r="K821" i="6"/>
  <c r="K827" i="6"/>
  <c r="I260" i="5"/>
  <c r="K260" i="5" s="1"/>
  <c r="O58" i="6"/>
  <c r="O137" i="6"/>
  <c r="O186" i="6"/>
  <c r="L249" i="6"/>
  <c r="O249" i="6" s="1"/>
  <c r="O280" i="6"/>
  <c r="O282" i="6"/>
  <c r="J327" i="6"/>
  <c r="K327" i="6" s="1"/>
  <c r="N347" i="6"/>
  <c r="N345" i="6" s="1"/>
  <c r="I433" i="6"/>
  <c r="I417" i="6" s="1"/>
  <c r="K672" i="6"/>
  <c r="N404" i="4"/>
  <c r="N402" i="4" s="1"/>
  <c r="J721" i="5"/>
  <c r="M41" i="6"/>
  <c r="P46" i="6"/>
  <c r="N68" i="6"/>
  <c r="N66" i="6" s="1"/>
  <c r="O93" i="6"/>
  <c r="M171" i="6"/>
  <c r="P171" i="6" s="1"/>
  <c r="L187" i="6"/>
  <c r="O187" i="6" s="1"/>
  <c r="K369" i="6"/>
  <c r="K372" i="6"/>
  <c r="K385" i="6"/>
  <c r="M449" i="6"/>
  <c r="M446" i="6" s="1"/>
  <c r="P446" i="6" s="1"/>
  <c r="L546" i="6"/>
  <c r="O546" i="6" s="1"/>
  <c r="L631" i="6"/>
  <c r="O631" i="6" s="1"/>
  <c r="K825" i="6"/>
  <c r="L151" i="6"/>
  <c r="L149" i="6" s="1"/>
  <c r="P266" i="6"/>
  <c r="K340" i="6"/>
  <c r="L421" i="6"/>
  <c r="L419" i="6" s="1"/>
  <c r="P9" i="6"/>
  <c r="O15" i="6"/>
  <c r="L72" i="5"/>
  <c r="O72" i="5" s="1"/>
  <c r="M90" i="5"/>
  <c r="M88" i="5" s="1"/>
  <c r="L122" i="5"/>
  <c r="O122" i="5" s="1"/>
  <c r="M125" i="5"/>
  <c r="P125" i="5" s="1"/>
  <c r="M183" i="5"/>
  <c r="M181" i="5" s="1"/>
  <c r="J288" i="5"/>
  <c r="K288" i="5" s="1"/>
  <c r="M304" i="5"/>
  <c r="P304" i="5" s="1"/>
  <c r="I522" i="5"/>
  <c r="K522" i="5" s="1"/>
  <c r="L657" i="5"/>
  <c r="O657" i="5" s="1"/>
  <c r="P22" i="6"/>
  <c r="M19" i="6"/>
  <c r="N43" i="6"/>
  <c r="N26" i="6"/>
  <c r="N47" i="6"/>
  <c r="N59" i="6"/>
  <c r="O59" i="6" s="1"/>
  <c r="M59" i="6"/>
  <c r="P61" i="6"/>
  <c r="M72" i="6"/>
  <c r="P72" i="6" s="1"/>
  <c r="K79" i="6"/>
  <c r="I77" i="6"/>
  <c r="O124" i="6"/>
  <c r="L121" i="6"/>
  <c r="L122" i="6"/>
  <c r="O122" i="6" s="1"/>
  <c r="N134" i="6"/>
  <c r="O140" i="6"/>
  <c r="O630" i="6"/>
  <c r="K78" i="6"/>
  <c r="I76" i="6"/>
  <c r="K215" i="6"/>
  <c r="I208" i="6"/>
  <c r="K208" i="6" s="1"/>
  <c r="L229" i="6"/>
  <c r="L238" i="6"/>
  <c r="M134" i="3"/>
  <c r="P134" i="3" s="1"/>
  <c r="M152" i="5"/>
  <c r="P152" i="5" s="1"/>
  <c r="L171" i="5"/>
  <c r="O171" i="5" s="1"/>
  <c r="L229" i="5"/>
  <c r="L408" i="5"/>
  <c r="O408" i="5" s="1"/>
  <c r="L12" i="6"/>
  <c r="L19" i="6"/>
  <c r="O25" i="6"/>
  <c r="P74" i="6"/>
  <c r="L90" i="6"/>
  <c r="L88" i="6" s="1"/>
  <c r="K98" i="6"/>
  <c r="P133" i="6"/>
  <c r="P150" i="6"/>
  <c r="I164" i="6"/>
  <c r="K164" i="6" s="1"/>
  <c r="K174" i="6"/>
  <c r="K248" i="6"/>
  <c r="L283" i="6"/>
  <c r="O283" i="6" s="1"/>
  <c r="O285" i="6"/>
  <c r="L279" i="6"/>
  <c r="P299" i="6"/>
  <c r="K701" i="4"/>
  <c r="L155" i="5"/>
  <c r="O155" i="5" s="1"/>
  <c r="O690" i="5"/>
  <c r="L789" i="5"/>
  <c r="O789" i="5" s="1"/>
  <c r="L44" i="6"/>
  <c r="O44" i="6" s="1"/>
  <c r="M56" i="6"/>
  <c r="P56" i="6" s="1"/>
  <c r="P58" i="6"/>
  <c r="P71" i="6"/>
  <c r="M68" i="6"/>
  <c r="P68" i="6" s="1"/>
  <c r="L94" i="6"/>
  <c r="O94" i="6" s="1"/>
  <c r="N121" i="6"/>
  <c r="N122" i="6"/>
  <c r="L788" i="3"/>
  <c r="O788" i="3" s="1"/>
  <c r="M167" i="5"/>
  <c r="M165" i="5" s="1"/>
  <c r="P320" i="6"/>
  <c r="M317" i="6"/>
  <c r="K362" i="3"/>
  <c r="O353" i="5"/>
  <c r="K362" i="5"/>
  <c r="L23" i="6"/>
  <c r="L29" i="6"/>
  <c r="P35" i="6"/>
  <c r="M34" i="6"/>
  <c r="P34" i="6" s="1"/>
  <c r="P127" i="6"/>
  <c r="M125" i="6"/>
  <c r="P125" i="6" s="1"/>
  <c r="L267" i="6"/>
  <c r="O267" i="6" s="1"/>
  <c r="O269" i="6"/>
  <c r="L263" i="6"/>
  <c r="L183" i="5"/>
  <c r="L181" i="5" s="1"/>
  <c r="K822" i="5"/>
  <c r="K825" i="5"/>
  <c r="K828" i="5"/>
  <c r="M23" i="6"/>
  <c r="M21" i="6" s="1"/>
  <c r="P29" i="6"/>
  <c r="O49" i="6"/>
  <c r="L26" i="6"/>
  <c r="L24" i="6" s="1"/>
  <c r="P89" i="6"/>
  <c r="N152" i="6"/>
  <c r="P152" i="6" s="1"/>
  <c r="N151" i="6"/>
  <c r="N149" i="6" s="1"/>
  <c r="P186" i="6"/>
  <c r="M183" i="6"/>
  <c r="P329" i="6"/>
  <c r="I364" i="6"/>
  <c r="K365" i="6"/>
  <c r="O154" i="6"/>
  <c r="L209" i="6"/>
  <c r="O209" i="6" s="1"/>
  <c r="L230" i="6"/>
  <c r="M264" i="6"/>
  <c r="P264" i="6" s="1"/>
  <c r="N267" i="6"/>
  <c r="J275" i="6"/>
  <c r="M280" i="6"/>
  <c r="P280" i="6" s="1"/>
  <c r="N283" i="6"/>
  <c r="L301" i="6"/>
  <c r="M304" i="6"/>
  <c r="P304" i="6" s="1"/>
  <c r="P333" i="6"/>
  <c r="K465" i="6"/>
  <c r="N772" i="6"/>
  <c r="N770" i="6" s="1"/>
  <c r="N773" i="6"/>
  <c r="L408" i="6"/>
  <c r="O408" i="6" s="1"/>
  <c r="O410" i="6"/>
  <c r="N422" i="6"/>
  <c r="O422" i="6" s="1"/>
  <c r="O424" i="6"/>
  <c r="L152" i="6"/>
  <c r="M155" i="6"/>
  <c r="P155" i="6" s="1"/>
  <c r="L167" i="6"/>
  <c r="I260" i="6"/>
  <c r="K260" i="6" s="1"/>
  <c r="M263" i="6"/>
  <c r="M279" i="6"/>
  <c r="L300" i="6"/>
  <c r="N301" i="6"/>
  <c r="P301" i="6" s="1"/>
  <c r="P303" i="6"/>
  <c r="P336" i="6"/>
  <c r="M334" i="6"/>
  <c r="P334" i="6" s="1"/>
  <c r="P346" i="6"/>
  <c r="N351" i="6"/>
  <c r="O351" i="6" s="1"/>
  <c r="O353" i="6"/>
  <c r="K360" i="6"/>
  <c r="N391" i="6"/>
  <c r="N389" i="6" s="1"/>
  <c r="M167" i="6"/>
  <c r="K204" i="6"/>
  <c r="I197" i="6"/>
  <c r="K197" i="6" s="1"/>
  <c r="M300" i="6"/>
  <c r="P420" i="6"/>
  <c r="P503" i="6"/>
  <c r="M502" i="6"/>
  <c r="P502" i="6" s="1"/>
  <c r="M525" i="6"/>
  <c r="M526" i="6"/>
  <c r="P526" i="6" s="1"/>
  <c r="P528" i="6"/>
  <c r="I543" i="6"/>
  <c r="K543" i="6" s="1"/>
  <c r="K559" i="6"/>
  <c r="I592" i="6"/>
  <c r="K592" i="6" s="1"/>
  <c r="K593" i="6"/>
  <c r="P154" i="6"/>
  <c r="M330" i="6"/>
  <c r="P390" i="6"/>
  <c r="N348" i="6"/>
  <c r="O348" i="6" s="1"/>
  <c r="O350" i="6"/>
  <c r="L405" i="6"/>
  <c r="O405" i="6" s="1"/>
  <c r="O407" i="6"/>
  <c r="N502" i="6"/>
  <c r="J537" i="6"/>
  <c r="J522" i="6" s="1"/>
  <c r="K522" i="6" s="1"/>
  <c r="N687" i="6"/>
  <c r="N685" i="6" s="1"/>
  <c r="O690" i="6"/>
  <c r="N688" i="6"/>
  <c r="O806" i="6"/>
  <c r="L805" i="6"/>
  <c r="O805" i="6" s="1"/>
  <c r="N739" i="6"/>
  <c r="N737" i="6" s="1"/>
  <c r="N740" i="6"/>
  <c r="K378" i="6"/>
  <c r="N419" i="6"/>
  <c r="O445" i="6"/>
  <c r="O632" i="6"/>
  <c r="N756" i="6"/>
  <c r="N754" i="6" s="1"/>
  <c r="N757" i="6"/>
  <c r="M687" i="6"/>
  <c r="P350" i="6"/>
  <c r="P353" i="6"/>
  <c r="P394" i="6"/>
  <c r="P397" i="6"/>
  <c r="J433" i="6"/>
  <c r="J417" i="6" s="1"/>
  <c r="O449" i="6"/>
  <c r="M549" i="6"/>
  <c r="O634" i="6"/>
  <c r="L737" i="6"/>
  <c r="O737" i="6" s="1"/>
  <c r="L754" i="6"/>
  <c r="O754" i="6" s="1"/>
  <c r="L770" i="6"/>
  <c r="O770" i="6" s="1"/>
  <c r="M791" i="6"/>
  <c r="M805" i="6"/>
  <c r="P805" i="6" s="1"/>
  <c r="M545" i="6"/>
  <c r="K576" i="6"/>
  <c r="M737" i="6"/>
  <c r="P737" i="6" s="1"/>
  <c r="M754" i="6"/>
  <c r="P754" i="6" s="1"/>
  <c r="M770" i="6"/>
  <c r="P770" i="6" s="1"/>
  <c r="L183" i="4"/>
  <c r="L181" i="4" s="1"/>
  <c r="L138" i="5"/>
  <c r="O138" i="5" s="1"/>
  <c r="I248" i="5"/>
  <c r="K248" i="5" s="1"/>
  <c r="K372" i="5"/>
  <c r="K465" i="5"/>
  <c r="J722" i="5"/>
  <c r="O184" i="5"/>
  <c r="M317" i="5"/>
  <c r="P317" i="5" s="1"/>
  <c r="L408" i="4"/>
  <c r="O408" i="4" s="1"/>
  <c r="J364" i="5"/>
  <c r="K673" i="5"/>
  <c r="L404" i="4"/>
  <c r="O404" i="4" s="1"/>
  <c r="P44" i="5"/>
  <c r="M187" i="5"/>
  <c r="P187" i="5" s="1"/>
  <c r="L687" i="5"/>
  <c r="L685" i="5" s="1"/>
  <c r="O685" i="5" s="1"/>
  <c r="K699" i="5"/>
  <c r="L470" i="5"/>
  <c r="O470" i="5" s="1"/>
  <c r="O472" i="5"/>
  <c r="O56" i="5"/>
  <c r="N68" i="5"/>
  <c r="N66" i="5" s="1"/>
  <c r="N90" i="5"/>
  <c r="N88" i="5" s="1"/>
  <c r="N122" i="5"/>
  <c r="M151" i="5"/>
  <c r="P151" i="5" s="1"/>
  <c r="L187" i="5"/>
  <c r="O187" i="5" s="1"/>
  <c r="L639" i="5"/>
  <c r="O639" i="5" s="1"/>
  <c r="O641" i="5"/>
  <c r="N263" i="3"/>
  <c r="N261" i="3" s="1"/>
  <c r="I276" i="4"/>
  <c r="K276" i="4" s="1"/>
  <c r="J721" i="4"/>
  <c r="K721" i="4" s="1"/>
  <c r="N43" i="5"/>
  <c r="N41" i="5" s="1"/>
  <c r="L47" i="5"/>
  <c r="O47" i="5" s="1"/>
  <c r="L55" i="5"/>
  <c r="L53" i="5" s="1"/>
  <c r="P74" i="5"/>
  <c r="L134" i="5"/>
  <c r="O134" i="5" s="1"/>
  <c r="P353" i="5"/>
  <c r="M351" i="5"/>
  <c r="P351" i="5" s="1"/>
  <c r="M408" i="5"/>
  <c r="P408" i="5" s="1"/>
  <c r="O61" i="4"/>
  <c r="P49" i="5"/>
  <c r="O137" i="5"/>
  <c r="O189" i="5"/>
  <c r="N347" i="4"/>
  <c r="K224" i="5"/>
  <c r="I216" i="5"/>
  <c r="K216" i="5" s="1"/>
  <c r="M391" i="4"/>
  <c r="P391" i="4" s="1"/>
  <c r="P61" i="5"/>
  <c r="P69" i="5"/>
  <c r="M155" i="5"/>
  <c r="P155" i="5" s="1"/>
  <c r="N167" i="5"/>
  <c r="N165" i="5" s="1"/>
  <c r="L230" i="5"/>
  <c r="P407" i="5"/>
  <c r="M405" i="5"/>
  <c r="P405" i="5" s="1"/>
  <c r="O301" i="5"/>
  <c r="O348" i="5"/>
  <c r="L351" i="5"/>
  <c r="O351" i="5" s="1"/>
  <c r="K359" i="5"/>
  <c r="L404" i="5"/>
  <c r="O404" i="5" s="1"/>
  <c r="O791" i="5"/>
  <c r="P303" i="5"/>
  <c r="K355" i="5"/>
  <c r="K369" i="5"/>
  <c r="K379" i="5"/>
  <c r="L209" i="5"/>
  <c r="O209" i="5" s="1"/>
  <c r="L238" i="5"/>
  <c r="O238" i="5" s="1"/>
  <c r="O282" i="5"/>
  <c r="K365" i="5"/>
  <c r="N404" i="5"/>
  <c r="N402" i="5" s="1"/>
  <c r="L217" i="5"/>
  <c r="O217" i="5" s="1"/>
  <c r="P348" i="5"/>
  <c r="K378" i="5"/>
  <c r="K381" i="5"/>
  <c r="L469" i="5"/>
  <c r="O469" i="5" s="1"/>
  <c r="I131" i="5"/>
  <c r="K131" i="5" s="1"/>
  <c r="K143" i="5"/>
  <c r="M687" i="5"/>
  <c r="M685" i="5" s="1"/>
  <c r="P685" i="5" s="1"/>
  <c r="P690" i="5"/>
  <c r="M688" i="5"/>
  <c r="M26" i="5"/>
  <c r="M24" i="5" s="1"/>
  <c r="L263" i="5"/>
  <c r="L330" i="5"/>
  <c r="L328" i="5" s="1"/>
  <c r="O557" i="5"/>
  <c r="L228" i="4"/>
  <c r="N301" i="4"/>
  <c r="K379" i="4"/>
  <c r="L658" i="4"/>
  <c r="O658" i="4" s="1"/>
  <c r="M56" i="5"/>
  <c r="P56" i="5" s="1"/>
  <c r="M59" i="5"/>
  <c r="M91" i="5"/>
  <c r="P91" i="5" s="1"/>
  <c r="P93" i="5"/>
  <c r="K99" i="5"/>
  <c r="P124" i="5"/>
  <c r="K145" i="5"/>
  <c r="M168" i="5"/>
  <c r="P168" i="5" s="1"/>
  <c r="P186" i="5"/>
  <c r="I190" i="5"/>
  <c r="K190" i="5" s="1"/>
  <c r="K204" i="5"/>
  <c r="L228" i="5"/>
  <c r="K244" i="5"/>
  <c r="N263" i="5"/>
  <c r="N261" i="5" s="1"/>
  <c r="M301" i="5"/>
  <c r="P301" i="5" s="1"/>
  <c r="N300" i="5"/>
  <c r="N298" i="5" s="1"/>
  <c r="N317" i="5"/>
  <c r="N315" i="5" s="1"/>
  <c r="M334" i="5"/>
  <c r="P334" i="5" s="1"/>
  <c r="N347" i="5"/>
  <c r="N345" i="5" s="1"/>
  <c r="L347" i="5"/>
  <c r="I364" i="5"/>
  <c r="L392" i="5"/>
  <c r="O392" i="5" s="1"/>
  <c r="N391" i="5"/>
  <c r="N389" i="5" s="1"/>
  <c r="O397" i="5"/>
  <c r="L405" i="5"/>
  <c r="O405" i="5" s="1"/>
  <c r="K594" i="5"/>
  <c r="L631" i="5"/>
  <c r="O634" i="5"/>
  <c r="I654" i="5"/>
  <c r="K654" i="5" s="1"/>
  <c r="K669" i="5"/>
  <c r="L688" i="5"/>
  <c r="K823" i="5"/>
  <c r="K826" i="5"/>
  <c r="M122" i="5"/>
  <c r="P122" i="5" s="1"/>
  <c r="L44" i="5"/>
  <c r="O44" i="5" s="1"/>
  <c r="O46" i="5"/>
  <c r="L69" i="5"/>
  <c r="O69" i="5" s="1"/>
  <c r="O71" i="5"/>
  <c r="M94" i="5"/>
  <c r="P94" i="5" s="1"/>
  <c r="N151" i="5"/>
  <c r="N149" i="5" s="1"/>
  <c r="P170" i="5"/>
  <c r="I237" i="5"/>
  <c r="K237" i="5" s="1"/>
  <c r="M392" i="5"/>
  <c r="P392" i="5" s="1"/>
  <c r="L422" i="5"/>
  <c r="O422" i="5" s="1"/>
  <c r="I76" i="5"/>
  <c r="I64" i="5" s="1"/>
  <c r="K64" i="5" s="1"/>
  <c r="K287" i="5"/>
  <c r="P46" i="5"/>
  <c r="P71" i="5"/>
  <c r="K115" i="5"/>
  <c r="M23" i="5"/>
  <c r="K146" i="5"/>
  <c r="K159" i="5"/>
  <c r="K215" i="5"/>
  <c r="M321" i="5"/>
  <c r="P321" i="5" s="1"/>
  <c r="K338" i="5"/>
  <c r="M55" i="5"/>
  <c r="M53" i="5" s="1"/>
  <c r="N55" i="5"/>
  <c r="N53" i="5" s="1"/>
  <c r="L152" i="5"/>
  <c r="O152" i="5" s="1"/>
  <c r="M184" i="5"/>
  <c r="P184" i="5" s="1"/>
  <c r="K325" i="5"/>
  <c r="K674" i="5"/>
  <c r="M47" i="3"/>
  <c r="P47" i="3" s="1"/>
  <c r="N317" i="4"/>
  <c r="N315" i="4" s="1"/>
  <c r="N405" i="4"/>
  <c r="M43" i="5"/>
  <c r="M68" i="5"/>
  <c r="J143" i="5"/>
  <c r="J131" i="5" s="1"/>
  <c r="L151" i="5"/>
  <c r="O151" i="5" s="1"/>
  <c r="M171" i="5"/>
  <c r="P171" i="5" s="1"/>
  <c r="L198" i="5"/>
  <c r="O198" i="5" s="1"/>
  <c r="M279" i="5"/>
  <c r="M277" i="5" s="1"/>
  <c r="K340" i="5"/>
  <c r="K385" i="5"/>
  <c r="M472" i="5"/>
  <c r="M469" i="5" s="1"/>
  <c r="L43" i="4"/>
  <c r="L41" i="4" s="1"/>
  <c r="L283" i="4"/>
  <c r="O283" i="4" s="1"/>
  <c r="I297" i="4"/>
  <c r="K297" i="4" s="1"/>
  <c r="K708" i="4"/>
  <c r="I77" i="5"/>
  <c r="K81" i="5"/>
  <c r="L249" i="5"/>
  <c r="O323" i="5"/>
  <c r="L317" i="5"/>
  <c r="I434" i="5"/>
  <c r="L444" i="5"/>
  <c r="O444" i="5" s="1"/>
  <c r="I628" i="5"/>
  <c r="K628" i="5" s="1"/>
  <c r="K651" i="5"/>
  <c r="P660" i="5"/>
  <c r="M657" i="5"/>
  <c r="M658" i="5"/>
  <c r="P658" i="5" s="1"/>
  <c r="M331" i="5"/>
  <c r="P331" i="5" s="1"/>
  <c r="P333" i="5"/>
  <c r="M330" i="5"/>
  <c r="K701" i="2"/>
  <c r="L392" i="4"/>
  <c r="O392" i="4" s="1"/>
  <c r="K669" i="4"/>
  <c r="O35" i="5"/>
  <c r="P120" i="5"/>
  <c r="N334" i="5"/>
  <c r="N330" i="5"/>
  <c r="N328" i="5" s="1"/>
  <c r="I559" i="5"/>
  <c r="K576" i="5"/>
  <c r="J592" i="5"/>
  <c r="K593" i="5"/>
  <c r="L94" i="5"/>
  <c r="O94" i="5" s="1"/>
  <c r="O96" i="5"/>
  <c r="M135" i="5"/>
  <c r="P135" i="5" s="1"/>
  <c r="P137" i="5"/>
  <c r="M134" i="5"/>
  <c r="L348" i="4"/>
  <c r="K569" i="4"/>
  <c r="L15" i="5"/>
  <c r="O127" i="5"/>
  <c r="L121" i="5"/>
  <c r="N138" i="5"/>
  <c r="N134" i="5"/>
  <c r="N132" i="5" s="1"/>
  <c r="O150" i="5"/>
  <c r="P266" i="5"/>
  <c r="I297" i="5"/>
  <c r="K297" i="5" s="1"/>
  <c r="I443" i="5"/>
  <c r="K443" i="5" s="1"/>
  <c r="K462" i="5"/>
  <c r="L547" i="5"/>
  <c r="O547" i="5" s="1"/>
  <c r="O549" i="5"/>
  <c r="L546" i="5"/>
  <c r="O546" i="5" s="1"/>
  <c r="L33" i="5"/>
  <c r="M549" i="5"/>
  <c r="N9" i="5"/>
  <c r="O787" i="5"/>
  <c r="L786" i="5"/>
  <c r="O786" i="5" s="1"/>
  <c r="N121" i="2"/>
  <c r="N119" i="2" s="1"/>
  <c r="K379" i="3"/>
  <c r="N134" i="4"/>
  <c r="N132" i="4" s="1"/>
  <c r="O170" i="4"/>
  <c r="M318" i="4"/>
  <c r="P318" i="4" s="1"/>
  <c r="M321" i="4"/>
  <c r="P321" i="4" s="1"/>
  <c r="I443" i="4"/>
  <c r="K443" i="4" s="1"/>
  <c r="O22" i="5"/>
  <c r="L19" i="5"/>
  <c r="L12" i="5"/>
  <c r="L29" i="5"/>
  <c r="P54" i="5"/>
  <c r="N59" i="5"/>
  <c r="N26" i="5"/>
  <c r="L90" i="5"/>
  <c r="L125" i="5"/>
  <c r="O125" i="5" s="1"/>
  <c r="O170" i="5"/>
  <c r="L167" i="5"/>
  <c r="P278" i="5"/>
  <c r="P36" i="5"/>
  <c r="M34" i="5"/>
  <c r="P34" i="5" s="1"/>
  <c r="K823" i="3"/>
  <c r="K826" i="3"/>
  <c r="M183" i="4"/>
  <c r="M181" i="4" s="1"/>
  <c r="L330" i="4"/>
  <c r="L328" i="4" s="1"/>
  <c r="L447" i="4"/>
  <c r="O447" i="4" s="1"/>
  <c r="L91" i="5"/>
  <c r="O91" i="5" s="1"/>
  <c r="L23" i="5"/>
  <c r="L21" i="5" s="1"/>
  <c r="O93" i="5"/>
  <c r="L168" i="5"/>
  <c r="O168" i="5" s="1"/>
  <c r="I174" i="5"/>
  <c r="K176" i="5"/>
  <c r="N264" i="5"/>
  <c r="O264" i="5" s="1"/>
  <c r="O331" i="5"/>
  <c r="N392" i="5"/>
  <c r="L36" i="5"/>
  <c r="O36" i="5" s="1"/>
  <c r="O456" i="5"/>
  <c r="L454" i="5"/>
  <c r="O454" i="5" s="1"/>
  <c r="P12" i="5"/>
  <c r="M15" i="5"/>
  <c r="P19" i="5"/>
  <c r="N23" i="5"/>
  <c r="P25" i="5"/>
  <c r="M29" i="5"/>
  <c r="P32" i="5"/>
  <c r="O58" i="5"/>
  <c r="O61" i="5"/>
  <c r="K98" i="5"/>
  <c r="M263" i="5"/>
  <c r="M283" i="5"/>
  <c r="P283" i="5" s="1"/>
  <c r="M300" i="5"/>
  <c r="P316" i="5"/>
  <c r="O336" i="5"/>
  <c r="L391" i="5"/>
  <c r="M404" i="5"/>
  <c r="I442" i="5"/>
  <c r="K442" i="5" s="1"/>
  <c r="L477" i="5"/>
  <c r="O477" i="5" s="1"/>
  <c r="O479" i="5"/>
  <c r="L26" i="5"/>
  <c r="P140" i="5"/>
  <c r="J327" i="5"/>
  <c r="K327" i="5" s="1"/>
  <c r="O333" i="5"/>
  <c r="M347" i="5"/>
  <c r="O350" i="5"/>
  <c r="K374" i="5"/>
  <c r="M391" i="5"/>
  <c r="M395" i="5"/>
  <c r="P395" i="5" s="1"/>
  <c r="O403" i="5"/>
  <c r="I417" i="5"/>
  <c r="N421" i="5"/>
  <c r="M502" i="5"/>
  <c r="P502" i="5" s="1"/>
  <c r="O656" i="5"/>
  <c r="N280" i="5"/>
  <c r="O280" i="5" s="1"/>
  <c r="P282" i="5"/>
  <c r="K360" i="5"/>
  <c r="O535" i="5"/>
  <c r="L525" i="5"/>
  <c r="O266" i="5"/>
  <c r="O303" i="5"/>
  <c r="M424" i="5"/>
  <c r="L421" i="5"/>
  <c r="P445" i="5"/>
  <c r="O449" i="5"/>
  <c r="M449" i="5"/>
  <c r="N183" i="5"/>
  <c r="O186" i="5"/>
  <c r="N279" i="5"/>
  <c r="N419" i="5"/>
  <c r="L447" i="5"/>
  <c r="O447" i="5" s="1"/>
  <c r="O545" i="5"/>
  <c r="P738" i="5"/>
  <c r="M737" i="5"/>
  <c r="P737" i="5" s="1"/>
  <c r="P350" i="5"/>
  <c r="K435" i="5"/>
  <c r="J433" i="5"/>
  <c r="J417" i="5" s="1"/>
  <c r="J537" i="5"/>
  <c r="J522" i="5" s="1"/>
  <c r="K538" i="5"/>
  <c r="K592" i="5"/>
  <c r="P787" i="5"/>
  <c r="M786" i="5"/>
  <c r="P786" i="5" s="1"/>
  <c r="I785" i="5"/>
  <c r="K785" i="5" s="1"/>
  <c r="K800" i="5"/>
  <c r="O806" i="5"/>
  <c r="L805" i="5"/>
  <c r="O805" i="5" s="1"/>
  <c r="K577" i="5"/>
  <c r="P555" i="5"/>
  <c r="M545" i="5"/>
  <c r="K621" i="5"/>
  <c r="N629" i="5"/>
  <c r="L658" i="5"/>
  <c r="O658" i="5" s="1"/>
  <c r="O660" i="5"/>
  <c r="K675" i="5"/>
  <c r="M805" i="5"/>
  <c r="P805" i="5" s="1"/>
  <c r="N688" i="5"/>
  <c r="M90" i="4"/>
  <c r="M88" i="4" s="1"/>
  <c r="L789" i="4"/>
  <c r="O789" i="4" s="1"/>
  <c r="I434" i="3"/>
  <c r="I418" i="3" s="1"/>
  <c r="K418" i="3" s="1"/>
  <c r="O58" i="4"/>
  <c r="L334" i="4"/>
  <c r="O334" i="4" s="1"/>
  <c r="K338" i="4"/>
  <c r="L469" i="4"/>
  <c r="L467" i="4" s="1"/>
  <c r="O467" i="4" s="1"/>
  <c r="L631" i="4"/>
  <c r="L629" i="4" s="1"/>
  <c r="O629" i="4" s="1"/>
  <c r="O58" i="3"/>
  <c r="O266" i="3"/>
  <c r="M184" i="4"/>
  <c r="P184" i="4" s="1"/>
  <c r="L187" i="4"/>
  <c r="O187" i="4" s="1"/>
  <c r="I216" i="4"/>
  <c r="K216" i="4" s="1"/>
  <c r="J537" i="4"/>
  <c r="J522" i="4" s="1"/>
  <c r="P74" i="4"/>
  <c r="L90" i="4"/>
  <c r="L88" i="4" s="1"/>
  <c r="L135" i="4"/>
  <c r="O135" i="4" s="1"/>
  <c r="L151" i="4"/>
  <c r="O151" i="4" s="1"/>
  <c r="M187" i="4"/>
  <c r="P187" i="4" s="1"/>
  <c r="L209" i="4"/>
  <c r="O209" i="4" s="1"/>
  <c r="K372" i="4"/>
  <c r="K725" i="4"/>
  <c r="L788" i="4"/>
  <c r="O788" i="4" s="1"/>
  <c r="K288" i="4"/>
  <c r="J275" i="4"/>
  <c r="P49" i="4"/>
  <c r="P56" i="4"/>
  <c r="K146" i="4"/>
  <c r="O157" i="4"/>
  <c r="L263" i="4"/>
  <c r="L261" i="4" s="1"/>
  <c r="K365" i="4"/>
  <c r="K381" i="4"/>
  <c r="L391" i="4"/>
  <c r="O391" i="4" s="1"/>
  <c r="I434" i="4"/>
  <c r="K434" i="4" s="1"/>
  <c r="K577" i="4"/>
  <c r="O46" i="4"/>
  <c r="L55" i="4"/>
  <c r="L53" i="4" s="1"/>
  <c r="L125" i="4"/>
  <c r="O125" i="4" s="1"/>
  <c r="M167" i="4"/>
  <c r="M165" i="4" s="1"/>
  <c r="M263" i="4"/>
  <c r="M261" i="4" s="1"/>
  <c r="L318" i="4"/>
  <c r="O318" i="4" s="1"/>
  <c r="J433" i="4"/>
  <c r="J417" i="4" s="1"/>
  <c r="K675" i="4"/>
  <c r="P61" i="4"/>
  <c r="M171" i="4"/>
  <c r="P171" i="4" s="1"/>
  <c r="O186" i="4"/>
  <c r="O303" i="4"/>
  <c r="O331" i="4"/>
  <c r="K340" i="4"/>
  <c r="O351" i="4"/>
  <c r="K359" i="4"/>
  <c r="N391" i="4"/>
  <c r="N389" i="4" s="1"/>
  <c r="M408" i="4"/>
  <c r="P408" i="4" s="1"/>
  <c r="K822" i="4"/>
  <c r="K825" i="4"/>
  <c r="K828" i="4"/>
  <c r="P331" i="4"/>
  <c r="K674" i="3"/>
  <c r="N43" i="4"/>
  <c r="N41" i="4" s="1"/>
  <c r="I233" i="4"/>
  <c r="K233" i="4" s="1"/>
  <c r="N44" i="4"/>
  <c r="P44" i="4" s="1"/>
  <c r="L47" i="4"/>
  <c r="O47" i="4" s="1"/>
  <c r="L68" i="4"/>
  <c r="O68" i="4" s="1"/>
  <c r="O74" i="4"/>
  <c r="L231" i="4"/>
  <c r="I275" i="4"/>
  <c r="N330" i="4"/>
  <c r="K369" i="4"/>
  <c r="L395" i="4"/>
  <c r="O395" i="4" s="1"/>
  <c r="L36" i="4"/>
  <c r="O36" i="4" s="1"/>
  <c r="K537" i="4"/>
  <c r="K647" i="4"/>
  <c r="K700" i="4"/>
  <c r="J722" i="4"/>
  <c r="K722" i="4" s="1"/>
  <c r="M283" i="4"/>
  <c r="P283" i="4" s="1"/>
  <c r="L44" i="4"/>
  <c r="L267" i="4"/>
  <c r="O267" i="4" s="1"/>
  <c r="N334" i="4"/>
  <c r="J364" i="4"/>
  <c r="L69" i="4"/>
  <c r="O69" i="4" s="1"/>
  <c r="M91" i="4"/>
  <c r="L304" i="4"/>
  <c r="O304" i="4" s="1"/>
  <c r="K435" i="4"/>
  <c r="O535" i="4"/>
  <c r="K538" i="4"/>
  <c r="K651" i="4"/>
  <c r="L56" i="3"/>
  <c r="L125" i="3"/>
  <c r="O125" i="3" s="1"/>
  <c r="L152" i="3"/>
  <c r="O152" i="3" s="1"/>
  <c r="M183" i="3"/>
  <c r="M181" i="3" s="1"/>
  <c r="K649" i="3"/>
  <c r="L23" i="4"/>
  <c r="L21" i="4" s="1"/>
  <c r="P46" i="4"/>
  <c r="N55" i="4"/>
  <c r="N53" i="4" s="1"/>
  <c r="N68" i="4"/>
  <c r="N66" i="4" s="1"/>
  <c r="M94" i="4"/>
  <c r="P94" i="4" s="1"/>
  <c r="L121" i="4"/>
  <c r="O121" i="4" s="1"/>
  <c r="O124" i="4"/>
  <c r="P140" i="4"/>
  <c r="P154" i="4"/>
  <c r="N167" i="4"/>
  <c r="N165" i="4" s="1"/>
  <c r="P170" i="4"/>
  <c r="N183" i="4"/>
  <c r="P186" i="4"/>
  <c r="L249" i="4"/>
  <c r="O249" i="4" s="1"/>
  <c r="I260" i="4"/>
  <c r="K260" i="4" s="1"/>
  <c r="O269" i="4"/>
  <c r="M279" i="4"/>
  <c r="M277" i="4" s="1"/>
  <c r="L300" i="4"/>
  <c r="M317" i="4"/>
  <c r="P317" i="4" s="1"/>
  <c r="P333" i="4"/>
  <c r="O353" i="4"/>
  <c r="K360" i="4"/>
  <c r="K374" i="4"/>
  <c r="O407" i="4"/>
  <c r="L422" i="4"/>
  <c r="I433" i="4"/>
  <c r="I417" i="4" s="1"/>
  <c r="K440" i="4"/>
  <c r="L470" i="4"/>
  <c r="O470" i="4" s="1"/>
  <c r="L477" i="4"/>
  <c r="O477" i="4" s="1"/>
  <c r="L547" i="4"/>
  <c r="K649" i="4"/>
  <c r="K672" i="4"/>
  <c r="K723" i="4"/>
  <c r="K823" i="4"/>
  <c r="K826" i="4"/>
  <c r="L330" i="3"/>
  <c r="L328" i="3" s="1"/>
  <c r="M405" i="4"/>
  <c r="P405" i="4" s="1"/>
  <c r="P124" i="3"/>
  <c r="L404" i="3"/>
  <c r="O404" i="3" s="1"/>
  <c r="L56" i="4"/>
  <c r="O56" i="4" s="1"/>
  <c r="K204" i="4"/>
  <c r="L279" i="4"/>
  <c r="L277" i="4" s="1"/>
  <c r="J327" i="4"/>
  <c r="K327" i="4" s="1"/>
  <c r="K378" i="4"/>
  <c r="K561" i="4"/>
  <c r="M690" i="4"/>
  <c r="L155" i="3"/>
  <c r="O155" i="3" s="1"/>
  <c r="K355" i="3"/>
  <c r="L546" i="3"/>
  <c r="L544" i="3" s="1"/>
  <c r="O549" i="3"/>
  <c r="O660" i="3"/>
  <c r="K669" i="3"/>
  <c r="N23" i="4"/>
  <c r="N21" i="4" s="1"/>
  <c r="P58" i="4"/>
  <c r="P71" i="4"/>
  <c r="I77" i="4"/>
  <c r="I65" i="4" s="1"/>
  <c r="K65" i="4" s="1"/>
  <c r="I87" i="4"/>
  <c r="K87" i="4" s="1"/>
  <c r="O96" i="4"/>
  <c r="M121" i="4"/>
  <c r="P121" i="4" s="1"/>
  <c r="P124" i="4"/>
  <c r="I143" i="4"/>
  <c r="O154" i="4"/>
  <c r="L168" i="4"/>
  <c r="O168" i="4" s="1"/>
  <c r="L184" i="4"/>
  <c r="O184" i="4" s="1"/>
  <c r="L238" i="4"/>
  <c r="O238" i="4" s="1"/>
  <c r="K355" i="4"/>
  <c r="M404" i="4"/>
  <c r="M402" i="4" s="1"/>
  <c r="P402" i="4" s="1"/>
  <c r="K673" i="4"/>
  <c r="L687" i="4"/>
  <c r="L685" i="4" s="1"/>
  <c r="L405" i="4"/>
  <c r="O405" i="4" s="1"/>
  <c r="N264" i="4"/>
  <c r="O264" i="4" s="1"/>
  <c r="K370" i="4"/>
  <c r="K374" i="3"/>
  <c r="L94" i="4"/>
  <c r="O94" i="4" s="1"/>
  <c r="L138" i="4"/>
  <c r="O138" i="4" s="1"/>
  <c r="J364" i="3"/>
  <c r="K381" i="3"/>
  <c r="L547" i="3"/>
  <c r="O547" i="3" s="1"/>
  <c r="I654" i="3"/>
  <c r="K654" i="3" s="1"/>
  <c r="L657" i="3"/>
  <c r="L134" i="4"/>
  <c r="O134" i="4" s="1"/>
  <c r="I148" i="4"/>
  <c r="K148" i="4" s="1"/>
  <c r="I174" i="4"/>
  <c r="K174" i="4" s="1"/>
  <c r="L198" i="4"/>
  <c r="O198" i="4" s="1"/>
  <c r="L217" i="4"/>
  <c r="O217" i="4" s="1"/>
  <c r="L230" i="4"/>
  <c r="O333" i="4"/>
  <c r="I364" i="4"/>
  <c r="I654" i="4"/>
  <c r="K654" i="4" s="1"/>
  <c r="K821" i="4"/>
  <c r="K824" i="4"/>
  <c r="K827" i="4"/>
  <c r="P22" i="4"/>
  <c r="M19" i="4"/>
  <c r="M12" i="4"/>
  <c r="O184" i="3"/>
  <c r="M279" i="3"/>
  <c r="M277" i="3" s="1"/>
  <c r="L280" i="3"/>
  <c r="L279" i="3"/>
  <c r="P29" i="4"/>
  <c r="O93" i="4"/>
  <c r="K98" i="4"/>
  <c r="I86" i="4"/>
  <c r="K86" i="4" s="1"/>
  <c r="I76" i="4"/>
  <c r="N91" i="4"/>
  <c r="N90" i="4"/>
  <c r="N88" i="4" s="1"/>
  <c r="O124" i="3"/>
  <c r="L121" i="3"/>
  <c r="O121" i="3" s="1"/>
  <c r="P15" i="4"/>
  <c r="N28" i="4"/>
  <c r="M34" i="4"/>
  <c r="P34" i="4" s="1"/>
  <c r="P35" i="4"/>
  <c r="P549" i="4"/>
  <c r="M547" i="4"/>
  <c r="M546" i="4"/>
  <c r="I559" i="4"/>
  <c r="K576" i="4"/>
  <c r="P755" i="4"/>
  <c r="M754" i="4"/>
  <c r="P754" i="4" s="1"/>
  <c r="N26" i="4"/>
  <c r="N16" i="4" s="1"/>
  <c r="N14" i="4" s="1"/>
  <c r="P157" i="4"/>
  <c r="I248" i="4"/>
  <c r="K248" i="4" s="1"/>
  <c r="P262" i="4"/>
  <c r="P346" i="4"/>
  <c r="O403" i="4"/>
  <c r="O445" i="4"/>
  <c r="M502" i="4"/>
  <c r="P502" i="4" s="1"/>
  <c r="P504" i="4"/>
  <c r="O528" i="4"/>
  <c r="L525" i="4"/>
  <c r="O525" i="4" s="1"/>
  <c r="O806" i="4"/>
  <c r="L805" i="4"/>
  <c r="O805" i="4" s="1"/>
  <c r="P150" i="4"/>
  <c r="P424" i="4"/>
  <c r="M422" i="4"/>
  <c r="M421" i="4"/>
  <c r="P421" i="4" s="1"/>
  <c r="P58" i="3"/>
  <c r="N121" i="4"/>
  <c r="N119" i="4" s="1"/>
  <c r="M134" i="4"/>
  <c r="P134" i="4" s="1"/>
  <c r="M151" i="4"/>
  <c r="K193" i="4"/>
  <c r="K215" i="4"/>
  <c r="L229" i="4"/>
  <c r="M267" i="4"/>
  <c r="P267" i="4" s="1"/>
  <c r="P269" i="4"/>
  <c r="O390" i="4"/>
  <c r="L502" i="4"/>
  <c r="O502" i="4" s="1"/>
  <c r="O503" i="4"/>
  <c r="N788" i="4"/>
  <c r="N786" i="4" s="1"/>
  <c r="N789" i="4"/>
  <c r="N280" i="4"/>
  <c r="P282" i="4"/>
  <c r="O545" i="4"/>
  <c r="N404" i="2"/>
  <c r="N402" i="2" s="1"/>
  <c r="J721" i="2"/>
  <c r="K721" i="2" s="1"/>
  <c r="N56" i="3"/>
  <c r="P56" i="3" s="1"/>
  <c r="L183" i="3"/>
  <c r="L181" i="3" s="1"/>
  <c r="P266" i="3"/>
  <c r="P301" i="3"/>
  <c r="K822" i="3"/>
  <c r="K825" i="3"/>
  <c r="K828" i="3"/>
  <c r="M23" i="4"/>
  <c r="N31" i="4"/>
  <c r="P93" i="4"/>
  <c r="K115" i="4"/>
  <c r="I112" i="4"/>
  <c r="K112" i="4" s="1"/>
  <c r="P120" i="4"/>
  <c r="N151" i="4"/>
  <c r="N149" i="4" s="1"/>
  <c r="P168" i="4"/>
  <c r="L171" i="4"/>
  <c r="O171" i="4" s="1"/>
  <c r="P299" i="4"/>
  <c r="M301" i="4"/>
  <c r="P301" i="4" s="1"/>
  <c r="P303" i="4"/>
  <c r="I314" i="4"/>
  <c r="K314" i="4" s="1"/>
  <c r="L321" i="4"/>
  <c r="O321" i="4" s="1"/>
  <c r="P420" i="4"/>
  <c r="N134" i="3"/>
  <c r="N132" i="3" s="1"/>
  <c r="L395" i="3"/>
  <c r="O395" i="3" s="1"/>
  <c r="M404" i="3"/>
  <c r="M402" i="3" s="1"/>
  <c r="P402" i="3" s="1"/>
  <c r="K701" i="3"/>
  <c r="L26" i="4"/>
  <c r="L33" i="4"/>
  <c r="M43" i="4"/>
  <c r="M55" i="4"/>
  <c r="O120" i="4"/>
  <c r="O133" i="4"/>
  <c r="L167" i="4"/>
  <c r="K255" i="4"/>
  <c r="N263" i="4"/>
  <c r="O282" i="4"/>
  <c r="L317" i="4"/>
  <c r="P353" i="4"/>
  <c r="M351" i="4"/>
  <c r="P351" i="4" s="1"/>
  <c r="M347" i="4"/>
  <c r="N421" i="4"/>
  <c r="N419" i="4" s="1"/>
  <c r="O424" i="4"/>
  <c r="P446" i="4"/>
  <c r="M444" i="4"/>
  <c r="P444" i="4" s="1"/>
  <c r="O549" i="4"/>
  <c r="N546" i="4"/>
  <c r="L555" i="4"/>
  <c r="O555" i="4" s="1"/>
  <c r="L546" i="4"/>
  <c r="O557" i="4"/>
  <c r="P656" i="4"/>
  <c r="K826" i="2"/>
  <c r="I86" i="3"/>
  <c r="K86" i="3" s="1"/>
  <c r="L12" i="4"/>
  <c r="L19" i="4"/>
  <c r="M26" i="4"/>
  <c r="M24" i="4" s="1"/>
  <c r="M68" i="4"/>
  <c r="P68" i="4" s="1"/>
  <c r="P127" i="4"/>
  <c r="P137" i="4"/>
  <c r="P152" i="4"/>
  <c r="M264" i="4"/>
  <c r="P266" i="4"/>
  <c r="N279" i="4"/>
  <c r="M300" i="4"/>
  <c r="P300" i="4" s="1"/>
  <c r="M304" i="4"/>
  <c r="P304" i="4" s="1"/>
  <c r="P306" i="4"/>
  <c r="N422" i="4"/>
  <c r="N547" i="4"/>
  <c r="J143" i="4"/>
  <c r="J131" i="4" s="1"/>
  <c r="M334" i="4"/>
  <c r="P334" i="4" s="1"/>
  <c r="N348" i="4"/>
  <c r="P350" i="4"/>
  <c r="M348" i="4"/>
  <c r="P397" i="4"/>
  <c r="M395" i="4"/>
  <c r="P395" i="4" s="1"/>
  <c r="I442" i="4"/>
  <c r="K442" i="4" s="1"/>
  <c r="K460" i="4"/>
  <c r="M545" i="4"/>
  <c r="L632" i="4"/>
  <c r="O632" i="4" s="1"/>
  <c r="O634" i="4"/>
  <c r="M634" i="4"/>
  <c r="M469" i="4"/>
  <c r="P469" i="4" s="1"/>
  <c r="M470" i="4"/>
  <c r="P470" i="4" s="1"/>
  <c r="M657" i="4"/>
  <c r="P657" i="4" s="1"/>
  <c r="M658" i="4"/>
  <c r="P658" i="4" s="1"/>
  <c r="P660" i="4"/>
  <c r="I237" i="4"/>
  <c r="M330" i="4"/>
  <c r="O350" i="4"/>
  <c r="K362" i="4"/>
  <c r="P394" i="4"/>
  <c r="M392" i="4"/>
  <c r="P392" i="4" s="1"/>
  <c r="L429" i="4"/>
  <c r="O429" i="4" s="1"/>
  <c r="L421" i="4"/>
  <c r="N447" i="4"/>
  <c r="N544" i="4"/>
  <c r="J592" i="4"/>
  <c r="K592" i="4" s="1"/>
  <c r="K593" i="4"/>
  <c r="K628" i="4"/>
  <c r="N687" i="4"/>
  <c r="O690" i="4"/>
  <c r="N688" i="4"/>
  <c r="P738" i="4"/>
  <c r="M737" i="4"/>
  <c r="P737" i="4" s="1"/>
  <c r="P771" i="4"/>
  <c r="M770" i="4"/>
  <c r="P770" i="4" s="1"/>
  <c r="P788" i="4"/>
  <c r="M786" i="4"/>
  <c r="P786" i="4" s="1"/>
  <c r="K385" i="4"/>
  <c r="O431" i="4"/>
  <c r="L446" i="4"/>
  <c r="O446" i="4" s="1"/>
  <c r="O456" i="4"/>
  <c r="P472" i="4"/>
  <c r="K560" i="4"/>
  <c r="K620" i="4"/>
  <c r="O787" i="4"/>
  <c r="I785" i="4"/>
  <c r="K785" i="4" s="1"/>
  <c r="K800" i="4"/>
  <c r="P807" i="4"/>
  <c r="M805" i="4"/>
  <c r="P805" i="4" s="1"/>
  <c r="O472" i="4"/>
  <c r="O524" i="4"/>
  <c r="O660" i="4"/>
  <c r="O686" i="4"/>
  <c r="P61" i="3"/>
  <c r="L151" i="3"/>
  <c r="O151" i="3" s="1"/>
  <c r="L167" i="3"/>
  <c r="L165" i="3" s="1"/>
  <c r="K224" i="3"/>
  <c r="L238" i="3"/>
  <c r="O238" i="3" s="1"/>
  <c r="J722" i="3"/>
  <c r="K722" i="3" s="1"/>
  <c r="M90" i="3"/>
  <c r="M88" i="3" s="1"/>
  <c r="L230" i="3"/>
  <c r="K385" i="3"/>
  <c r="L55" i="3"/>
  <c r="L53" i="3" s="1"/>
  <c r="P154" i="3"/>
  <c r="O186" i="3"/>
  <c r="L263" i="3"/>
  <c r="L261" i="3" s="1"/>
  <c r="K370" i="3"/>
  <c r="K378" i="3"/>
  <c r="O91" i="2"/>
  <c r="M23" i="3"/>
  <c r="M21" i="3" s="1"/>
  <c r="I76" i="3"/>
  <c r="I64" i="3" s="1"/>
  <c r="K64" i="3" s="1"/>
  <c r="M167" i="3"/>
  <c r="M165" i="3" s="1"/>
  <c r="P184" i="3"/>
  <c r="L228" i="3"/>
  <c r="P282" i="3"/>
  <c r="K340" i="3"/>
  <c r="L639" i="3"/>
  <c r="O639" i="3" s="1"/>
  <c r="K359" i="3"/>
  <c r="K647" i="3"/>
  <c r="J722" i="2"/>
  <c r="K722" i="2" s="1"/>
  <c r="L72" i="3"/>
  <c r="O72" i="3" s="1"/>
  <c r="L168" i="3"/>
  <c r="L171" i="3"/>
  <c r="O171" i="3" s="1"/>
  <c r="K338" i="3"/>
  <c r="M424" i="3"/>
  <c r="P424" i="3" s="1"/>
  <c r="L36" i="3"/>
  <c r="O36" i="3" s="1"/>
  <c r="O479" i="3"/>
  <c r="I434" i="2"/>
  <c r="I418" i="2" s="1"/>
  <c r="K418" i="2" s="1"/>
  <c r="M44" i="3"/>
  <c r="M72" i="3"/>
  <c r="P72" i="3" s="1"/>
  <c r="L249" i="3"/>
  <c r="O249" i="3" s="1"/>
  <c r="M263" i="3"/>
  <c r="M261" i="3" s="1"/>
  <c r="O282" i="3"/>
  <c r="L639" i="2"/>
  <c r="O639" i="2" s="1"/>
  <c r="L198" i="3"/>
  <c r="O198" i="3" s="1"/>
  <c r="I314" i="3"/>
  <c r="K314" i="3" s="1"/>
  <c r="P69" i="3"/>
  <c r="O69" i="3"/>
  <c r="I77" i="3"/>
  <c r="I65" i="3" s="1"/>
  <c r="K65" i="3" s="1"/>
  <c r="I143" i="3"/>
  <c r="L392" i="3"/>
  <c r="O392" i="3" s="1"/>
  <c r="L408" i="3"/>
  <c r="O408" i="3" s="1"/>
  <c r="L631" i="3"/>
  <c r="L629" i="3" s="1"/>
  <c r="O629" i="3" s="1"/>
  <c r="L43" i="3"/>
  <c r="L41" i="3" s="1"/>
  <c r="P71" i="3"/>
  <c r="M94" i="3"/>
  <c r="P94" i="3" s="1"/>
  <c r="N183" i="3"/>
  <c r="N181" i="3" s="1"/>
  <c r="N264" i="3"/>
  <c r="P264" i="3" s="1"/>
  <c r="M283" i="3"/>
  <c r="P283" i="3" s="1"/>
  <c r="P410" i="3"/>
  <c r="J433" i="3"/>
  <c r="J417" i="3" s="1"/>
  <c r="J537" i="3"/>
  <c r="J522" i="3" s="1"/>
  <c r="O690" i="3"/>
  <c r="K725" i="3"/>
  <c r="K821" i="3"/>
  <c r="K824" i="3"/>
  <c r="K827" i="3"/>
  <c r="K288" i="3"/>
  <c r="J275" i="3"/>
  <c r="K275" i="3" s="1"/>
  <c r="M151" i="3"/>
  <c r="M392" i="3"/>
  <c r="P392" i="3" s="1"/>
  <c r="K442" i="3"/>
  <c r="M634" i="3"/>
  <c r="M631" i="3" s="1"/>
  <c r="K725" i="2"/>
  <c r="M68" i="3"/>
  <c r="M66" i="3" s="1"/>
  <c r="K78" i="3"/>
  <c r="K81" i="3"/>
  <c r="N121" i="3"/>
  <c r="N119" i="3" s="1"/>
  <c r="N151" i="3"/>
  <c r="N149" i="3" s="1"/>
  <c r="K216" i="3"/>
  <c r="L231" i="3"/>
  <c r="L267" i="3"/>
  <c r="O267" i="3" s="1"/>
  <c r="O301" i="3"/>
  <c r="O303" i="3"/>
  <c r="L317" i="3"/>
  <c r="N347" i="3"/>
  <c r="N345" i="3" s="1"/>
  <c r="K365" i="3"/>
  <c r="N391" i="3"/>
  <c r="N389" i="3" s="1"/>
  <c r="M405" i="3"/>
  <c r="P405" i="3" s="1"/>
  <c r="L429" i="3"/>
  <c r="O429" i="3" s="1"/>
  <c r="K435" i="3"/>
  <c r="K460" i="3"/>
  <c r="L47" i="3"/>
  <c r="O47" i="3" s="1"/>
  <c r="M121" i="3"/>
  <c r="K146" i="3"/>
  <c r="L187" i="3"/>
  <c r="O187" i="3" s="1"/>
  <c r="P350" i="3"/>
  <c r="N183" i="2"/>
  <c r="N181" i="2" s="1"/>
  <c r="P127" i="3"/>
  <c r="P157" i="3"/>
  <c r="O269" i="3"/>
  <c r="L300" i="3"/>
  <c r="P303" i="3"/>
  <c r="M317" i="3"/>
  <c r="J327" i="3"/>
  <c r="K327" i="3" s="1"/>
  <c r="P333" i="3"/>
  <c r="P407" i="3"/>
  <c r="I433" i="3"/>
  <c r="I417" i="3" s="1"/>
  <c r="N135" i="3"/>
  <c r="L94" i="3"/>
  <c r="O94" i="3" s="1"/>
  <c r="K204" i="3"/>
  <c r="L632" i="3"/>
  <c r="O632" i="3" s="1"/>
  <c r="L138" i="2"/>
  <c r="O138" i="2" s="1"/>
  <c r="L33" i="3"/>
  <c r="L90" i="3"/>
  <c r="L88" i="3" s="1"/>
  <c r="I190" i="3"/>
  <c r="K190" i="3" s="1"/>
  <c r="I208" i="3"/>
  <c r="K208" i="3" s="1"/>
  <c r="L209" i="3"/>
  <c r="O209" i="3" s="1"/>
  <c r="P269" i="3"/>
  <c r="N279" i="3"/>
  <c r="M300" i="3"/>
  <c r="L304" i="3"/>
  <c r="O304" i="3" s="1"/>
  <c r="O320" i="3"/>
  <c r="N330" i="3"/>
  <c r="N328" i="3" s="1"/>
  <c r="L447" i="3"/>
  <c r="O447" i="3" s="1"/>
  <c r="O472" i="3"/>
  <c r="K672" i="3"/>
  <c r="L405" i="3"/>
  <c r="O405" i="3" s="1"/>
  <c r="O394" i="2"/>
  <c r="P46" i="3"/>
  <c r="I112" i="3"/>
  <c r="K112" i="3" s="1"/>
  <c r="L122" i="3"/>
  <c r="O122" i="3" s="1"/>
  <c r="L134" i="3"/>
  <c r="O134" i="3" s="1"/>
  <c r="I297" i="3"/>
  <c r="K297" i="3" s="1"/>
  <c r="N300" i="3"/>
  <c r="N298" i="3" s="1"/>
  <c r="P306" i="3"/>
  <c r="O323" i="3"/>
  <c r="L334" i="3"/>
  <c r="O334" i="3" s="1"/>
  <c r="O348" i="3"/>
  <c r="L391" i="3"/>
  <c r="K628" i="3"/>
  <c r="K651" i="3"/>
  <c r="K673" i="3"/>
  <c r="J721" i="3"/>
  <c r="K721" i="3" s="1"/>
  <c r="I233" i="3"/>
  <c r="K233" i="3" s="1"/>
  <c r="I237" i="3"/>
  <c r="K244" i="3"/>
  <c r="N739" i="3"/>
  <c r="N737" i="3" s="1"/>
  <c r="N740" i="3"/>
  <c r="I208" i="2"/>
  <c r="K208" i="2" s="1"/>
  <c r="L209" i="2"/>
  <c r="O209" i="2" s="1"/>
  <c r="L267" i="2"/>
  <c r="O267" i="2" s="1"/>
  <c r="O353" i="2"/>
  <c r="N19" i="3"/>
  <c r="N12" i="3"/>
  <c r="M138" i="3"/>
  <c r="P138" i="3" s="1"/>
  <c r="P140" i="3"/>
  <c r="I174" i="3"/>
  <c r="K176" i="3"/>
  <c r="P336" i="3"/>
  <c r="M330" i="3"/>
  <c r="M334" i="3"/>
  <c r="P334" i="3" s="1"/>
  <c r="P420" i="3"/>
  <c r="P446" i="3"/>
  <c r="M444" i="3"/>
  <c r="P444" i="3" s="1"/>
  <c r="M447" i="3"/>
  <c r="P447" i="3" s="1"/>
  <c r="P449" i="3"/>
  <c r="O9" i="3"/>
  <c r="O71" i="3"/>
  <c r="L68" i="3"/>
  <c r="L23" i="3"/>
  <c r="N91" i="3"/>
  <c r="O93" i="3"/>
  <c r="N90" i="3"/>
  <c r="K271" i="3"/>
  <c r="I260" i="3"/>
  <c r="K260" i="3" s="1"/>
  <c r="K159" i="3"/>
  <c r="I148" i="3"/>
  <c r="K148" i="3" s="1"/>
  <c r="L171" i="2"/>
  <c r="O171" i="2" s="1"/>
  <c r="N31" i="3"/>
  <c r="N168" i="3"/>
  <c r="N167" i="3"/>
  <c r="O170" i="3"/>
  <c r="M300" i="2"/>
  <c r="P300" i="2" s="1"/>
  <c r="K378" i="2"/>
  <c r="O29" i="3"/>
  <c r="N23" i="3"/>
  <c r="N21" i="3" s="1"/>
  <c r="N43" i="3"/>
  <c r="N41" i="3" s="1"/>
  <c r="N68" i="3"/>
  <c r="N66" i="3" s="1"/>
  <c r="O133" i="3"/>
  <c r="K379" i="2"/>
  <c r="M408" i="2"/>
  <c r="P408" i="2" s="1"/>
  <c r="N44" i="3"/>
  <c r="O44" i="3" s="1"/>
  <c r="K87" i="3"/>
  <c r="I276" i="3"/>
  <c r="K276" i="3" s="1"/>
  <c r="K287" i="3"/>
  <c r="M29" i="3"/>
  <c r="M43" i="3"/>
  <c r="P133" i="3"/>
  <c r="M391" i="3"/>
  <c r="P391" i="3" s="1"/>
  <c r="P397" i="3"/>
  <c r="K443" i="3"/>
  <c r="P472" i="3"/>
  <c r="M469" i="3"/>
  <c r="M470" i="3"/>
  <c r="P470" i="3" s="1"/>
  <c r="O503" i="3"/>
  <c r="L502" i="3"/>
  <c r="O502" i="3" s="1"/>
  <c r="N523" i="3"/>
  <c r="O25" i="3"/>
  <c r="N29" i="3"/>
  <c r="N28" i="3" s="1"/>
  <c r="N59" i="3"/>
  <c r="O59" i="3" s="1"/>
  <c r="K99" i="3"/>
  <c r="K197" i="3"/>
  <c r="N334" i="3"/>
  <c r="M347" i="3"/>
  <c r="P353" i="3"/>
  <c r="O445" i="3"/>
  <c r="K466" i="3"/>
  <c r="O688" i="3"/>
  <c r="L331" i="3"/>
  <c r="O331" i="3" s="1"/>
  <c r="O333" i="3"/>
  <c r="K559" i="3"/>
  <c r="K593" i="3"/>
  <c r="I592" i="3"/>
  <c r="K592" i="3" s="1"/>
  <c r="M15" i="3"/>
  <c r="L26" i="3"/>
  <c r="L24" i="3" s="1"/>
  <c r="O32" i="3"/>
  <c r="O46" i="3"/>
  <c r="N26" i="3"/>
  <c r="N16" i="3" s="1"/>
  <c r="N14" i="3" s="1"/>
  <c r="M55" i="3"/>
  <c r="M53" i="3" s="1"/>
  <c r="O61" i="3"/>
  <c r="J143" i="3"/>
  <c r="J131" i="3" s="1"/>
  <c r="K144" i="3"/>
  <c r="L283" i="3"/>
  <c r="O283" i="3" s="1"/>
  <c r="O350" i="3"/>
  <c r="L347" i="3"/>
  <c r="N351" i="3"/>
  <c r="P351" i="3" s="1"/>
  <c r="N405" i="3"/>
  <c r="N404" i="3"/>
  <c r="N402" i="3" s="1"/>
  <c r="O468" i="3"/>
  <c r="K594" i="3"/>
  <c r="O12" i="3"/>
  <c r="P22" i="3"/>
  <c r="M19" i="3"/>
  <c r="M12" i="3"/>
  <c r="M26" i="3"/>
  <c r="M34" i="3"/>
  <c r="P34" i="3" s="1"/>
  <c r="N55" i="3"/>
  <c r="P93" i="3"/>
  <c r="M135" i="3"/>
  <c r="P135" i="3" s="1"/>
  <c r="P137" i="3"/>
  <c r="L217" i="3"/>
  <c r="O217" i="3" s="1"/>
  <c r="K225" i="3"/>
  <c r="N317" i="3"/>
  <c r="N315" i="3" s="1"/>
  <c r="O329" i="3"/>
  <c r="P331" i="3"/>
  <c r="N33" i="3"/>
  <c r="N30" i="3" s="1"/>
  <c r="L421" i="3"/>
  <c r="O421" i="3" s="1"/>
  <c r="O431" i="3"/>
  <c r="O524" i="3"/>
  <c r="O137" i="3"/>
  <c r="O140" i="3"/>
  <c r="P170" i="3"/>
  <c r="P173" i="3"/>
  <c r="P186" i="3"/>
  <c r="P189" i="3"/>
  <c r="N280" i="3"/>
  <c r="P320" i="3"/>
  <c r="P323" i="3"/>
  <c r="P348" i="3"/>
  <c r="I364" i="3"/>
  <c r="O407" i="3"/>
  <c r="O449" i="3"/>
  <c r="M502" i="3"/>
  <c r="P502" i="3" s="1"/>
  <c r="N504" i="3"/>
  <c r="N502" i="3" s="1"/>
  <c r="K537" i="3"/>
  <c r="N546" i="3"/>
  <c r="P546" i="3" s="1"/>
  <c r="P549" i="3"/>
  <c r="O634" i="3"/>
  <c r="L687" i="3"/>
  <c r="O687" i="3" s="1"/>
  <c r="P738" i="3"/>
  <c r="P807" i="3"/>
  <c r="M805" i="3"/>
  <c r="P805" i="3" s="1"/>
  <c r="K369" i="3"/>
  <c r="O424" i="3"/>
  <c r="N467" i="3"/>
  <c r="L470" i="3"/>
  <c r="O470" i="3" s="1"/>
  <c r="I785" i="3"/>
  <c r="K785" i="3" s="1"/>
  <c r="K800" i="3"/>
  <c r="O806" i="3"/>
  <c r="L805" i="3"/>
  <c r="O805" i="3" s="1"/>
  <c r="L229" i="3"/>
  <c r="I248" i="3"/>
  <c r="K248" i="3" s="1"/>
  <c r="M544" i="3"/>
  <c r="K576" i="3"/>
  <c r="P771" i="3"/>
  <c r="M770" i="3"/>
  <c r="P770" i="3" s="1"/>
  <c r="O353" i="3"/>
  <c r="K360" i="3"/>
  <c r="K462" i="3"/>
  <c r="L469" i="3"/>
  <c r="O469" i="3" s="1"/>
  <c r="L525" i="3"/>
  <c r="O525" i="3" s="1"/>
  <c r="M655" i="3"/>
  <c r="P655" i="3" s="1"/>
  <c r="M690" i="3"/>
  <c r="P788" i="3"/>
  <c r="M786" i="3"/>
  <c r="P786" i="3" s="1"/>
  <c r="K372" i="3"/>
  <c r="L446" i="3"/>
  <c r="O446" i="3" s="1"/>
  <c r="O528" i="3"/>
  <c r="M547" i="3"/>
  <c r="P547" i="3" s="1"/>
  <c r="K723" i="3"/>
  <c r="P755" i="3"/>
  <c r="M754" i="3"/>
  <c r="P754" i="3" s="1"/>
  <c r="O787" i="3"/>
  <c r="O791" i="3"/>
  <c r="I433" i="2"/>
  <c r="I417" i="2" s="1"/>
  <c r="O303" i="2"/>
  <c r="O557" i="2"/>
  <c r="M90" i="2"/>
  <c r="M88" i="2" s="1"/>
  <c r="L151" i="2"/>
  <c r="L149" i="2" s="1"/>
  <c r="N263" i="2"/>
  <c r="N261" i="2" s="1"/>
  <c r="J327" i="2"/>
  <c r="K327" i="2" s="1"/>
  <c r="K146" i="2"/>
  <c r="O154" i="2"/>
  <c r="L187" i="2"/>
  <c r="O187" i="2" s="1"/>
  <c r="N279" i="2"/>
  <c r="N277" i="2" s="1"/>
  <c r="P320" i="2"/>
  <c r="O535" i="2"/>
  <c r="I559" i="2"/>
  <c r="K559" i="2" s="1"/>
  <c r="K700" i="2"/>
  <c r="M43" i="2"/>
  <c r="M41" i="2" s="1"/>
  <c r="M91" i="2"/>
  <c r="P91" i="2" s="1"/>
  <c r="N152" i="2"/>
  <c r="O152" i="2" s="1"/>
  <c r="L155" i="2"/>
  <c r="O155" i="2" s="1"/>
  <c r="N151" i="2"/>
  <c r="N149" i="2" s="1"/>
  <c r="M317" i="2"/>
  <c r="M315" i="2" s="1"/>
  <c r="L405" i="2"/>
  <c r="O405" i="2" s="1"/>
  <c r="L122" i="2"/>
  <c r="O122" i="2" s="1"/>
  <c r="P137" i="2"/>
  <c r="K224" i="2"/>
  <c r="M263" i="2"/>
  <c r="M261" i="2" s="1"/>
  <c r="N317" i="2"/>
  <c r="N315" i="2" s="1"/>
  <c r="N405" i="2"/>
  <c r="L217" i="2"/>
  <c r="O217" i="2" s="1"/>
  <c r="L788" i="2"/>
  <c r="O788" i="2" s="1"/>
  <c r="K822" i="2"/>
  <c r="K828" i="2"/>
  <c r="P168" i="2"/>
  <c r="I276" i="2"/>
  <c r="K276" i="2" s="1"/>
  <c r="L23" i="2"/>
  <c r="N68" i="2"/>
  <c r="N66" i="2" s="1"/>
  <c r="I87" i="2"/>
  <c r="K87" i="2" s="1"/>
  <c r="K111" i="2"/>
  <c r="N122" i="2"/>
  <c r="M187" i="2"/>
  <c r="P187" i="2" s="1"/>
  <c r="J288" i="2"/>
  <c r="K288" i="2" s="1"/>
  <c r="I297" i="2"/>
  <c r="K297" i="2" s="1"/>
  <c r="M318" i="2"/>
  <c r="P318" i="2" s="1"/>
  <c r="L321" i="2"/>
  <c r="O321" i="2" s="1"/>
  <c r="K369" i="2"/>
  <c r="K372" i="2"/>
  <c r="K385" i="2"/>
  <c r="M404" i="2"/>
  <c r="P404" i="2" s="1"/>
  <c r="L447" i="2"/>
  <c r="O447" i="2" s="1"/>
  <c r="L454" i="2"/>
  <c r="O454" i="2" s="1"/>
  <c r="K649" i="2"/>
  <c r="O168" i="2"/>
  <c r="L446" i="2"/>
  <c r="O446" i="2" s="1"/>
  <c r="N43" i="2"/>
  <c r="N41" i="2" s="1"/>
  <c r="P184" i="2"/>
  <c r="O58" i="2"/>
  <c r="P336" i="2"/>
  <c r="L347" i="2"/>
  <c r="L345" i="2" s="1"/>
  <c r="J364" i="2"/>
  <c r="O791" i="2"/>
  <c r="L263" i="2"/>
  <c r="L261" i="2" s="1"/>
  <c r="N23" i="2"/>
  <c r="N13" i="2" s="1"/>
  <c r="L36" i="2"/>
  <c r="O36" i="2" s="1"/>
  <c r="P127" i="2"/>
  <c r="M321" i="2"/>
  <c r="P321" i="2" s="1"/>
  <c r="L33" i="2"/>
  <c r="O33" i="2" s="1"/>
  <c r="O46" i="2"/>
  <c r="L94" i="2"/>
  <c r="O94" i="2" s="1"/>
  <c r="L134" i="2"/>
  <c r="O134" i="2" s="1"/>
  <c r="I148" i="2"/>
  <c r="K148" i="2" s="1"/>
  <c r="L183" i="2"/>
  <c r="L181" i="2" s="1"/>
  <c r="O186" i="2"/>
  <c r="L230" i="2"/>
  <c r="L279" i="2"/>
  <c r="L277" i="2" s="1"/>
  <c r="K338" i="2"/>
  <c r="N347" i="2"/>
  <c r="N345" i="2" s="1"/>
  <c r="K360" i="2"/>
  <c r="K381" i="2"/>
  <c r="N391" i="2"/>
  <c r="N389" i="2" s="1"/>
  <c r="M405" i="2"/>
  <c r="P405" i="2" s="1"/>
  <c r="I443" i="2"/>
  <c r="K443" i="2" s="1"/>
  <c r="O526" i="2"/>
  <c r="L546" i="2"/>
  <c r="L544" i="2" s="1"/>
  <c r="O544" i="2" s="1"/>
  <c r="K593" i="2"/>
  <c r="K647" i="2"/>
  <c r="M183" i="2"/>
  <c r="M181" i="2" s="1"/>
  <c r="L317" i="2"/>
  <c r="O320" i="2"/>
  <c r="K821" i="2"/>
  <c r="K824" i="2"/>
  <c r="K827" i="2"/>
  <c r="O348" i="2"/>
  <c r="L44" i="2"/>
  <c r="O44" i="2" s="1"/>
  <c r="O61" i="2"/>
  <c r="L72" i="2"/>
  <c r="O72" i="2" s="1"/>
  <c r="L121" i="2"/>
  <c r="O121" i="2" s="1"/>
  <c r="L125" i="2"/>
  <c r="O125" i="2" s="1"/>
  <c r="M151" i="2"/>
  <c r="P157" i="2"/>
  <c r="L184" i="2"/>
  <c r="O184" i="2" s="1"/>
  <c r="O266" i="2"/>
  <c r="O285" i="2"/>
  <c r="O306" i="2"/>
  <c r="L330" i="2"/>
  <c r="P333" i="2"/>
  <c r="O350" i="2"/>
  <c r="K359" i="2"/>
  <c r="K370" i="2"/>
  <c r="K440" i="2"/>
  <c r="J537" i="2"/>
  <c r="J522" i="2" s="1"/>
  <c r="L631" i="2"/>
  <c r="L629" i="2" s="1"/>
  <c r="L47" i="2"/>
  <c r="O47" i="2" s="1"/>
  <c r="L55" i="2"/>
  <c r="L53" i="2" s="1"/>
  <c r="P61" i="2"/>
  <c r="I76" i="2"/>
  <c r="N90" i="2"/>
  <c r="N88" i="2" s="1"/>
  <c r="O93" i="2"/>
  <c r="M134" i="2"/>
  <c r="M132" i="2" s="1"/>
  <c r="P132" i="2" s="1"/>
  <c r="L167" i="2"/>
  <c r="L165" i="2" s="1"/>
  <c r="O170" i="2"/>
  <c r="L231" i="2"/>
  <c r="O264" i="2"/>
  <c r="P285" i="2"/>
  <c r="L300" i="2"/>
  <c r="O300" i="2" s="1"/>
  <c r="L318" i="2"/>
  <c r="O318" i="2" s="1"/>
  <c r="M330" i="2"/>
  <c r="K340" i="2"/>
  <c r="L351" i="2"/>
  <c r="O351" i="2" s="1"/>
  <c r="L391" i="2"/>
  <c r="O391" i="2" s="1"/>
  <c r="O397" i="2"/>
  <c r="J433" i="2"/>
  <c r="J417" i="2" s="1"/>
  <c r="L525" i="2"/>
  <c r="L523" i="2" s="1"/>
  <c r="M528" i="2"/>
  <c r="P528" i="2" s="1"/>
  <c r="K538" i="2"/>
  <c r="M549" i="2"/>
  <c r="P549" i="2" s="1"/>
  <c r="L632" i="2"/>
  <c r="M55" i="2"/>
  <c r="M53" i="2" s="1"/>
  <c r="L68" i="2"/>
  <c r="O68" i="2" s="1"/>
  <c r="N134" i="2"/>
  <c r="N132" i="2" s="1"/>
  <c r="M167" i="2"/>
  <c r="M165" i="2" s="1"/>
  <c r="P170" i="2"/>
  <c r="I197" i="2"/>
  <c r="K197" i="2" s="1"/>
  <c r="L198" i="2"/>
  <c r="O198" i="2" s="1"/>
  <c r="L228" i="2"/>
  <c r="M279" i="2"/>
  <c r="M277" i="2" s="1"/>
  <c r="I314" i="2"/>
  <c r="K314" i="2" s="1"/>
  <c r="N330" i="2"/>
  <c r="N328" i="2" s="1"/>
  <c r="O336" i="2"/>
  <c r="K374" i="2"/>
  <c r="O528" i="2"/>
  <c r="K675" i="2"/>
  <c r="L43" i="2"/>
  <c r="N55" i="2"/>
  <c r="M68" i="2"/>
  <c r="P68" i="2" s="1"/>
  <c r="I86" i="2"/>
  <c r="K86" i="2" s="1"/>
  <c r="I260" i="2"/>
  <c r="K260" i="2" s="1"/>
  <c r="N300" i="2"/>
  <c r="N298" i="2" s="1"/>
  <c r="K823" i="2"/>
  <c r="P331" i="2"/>
  <c r="M424" i="2"/>
  <c r="M421" i="2" s="1"/>
  <c r="P421" i="2" s="1"/>
  <c r="L26" i="2"/>
  <c r="P44" i="2"/>
  <c r="N56" i="2"/>
  <c r="O56" i="2" s="1"/>
  <c r="P58" i="2"/>
  <c r="N26" i="2"/>
  <c r="N16" i="2" s="1"/>
  <c r="N14" i="2" s="1"/>
  <c r="L69" i="2"/>
  <c r="O69" i="2" s="1"/>
  <c r="L90" i="2"/>
  <c r="L88" i="2" s="1"/>
  <c r="M171" i="2"/>
  <c r="P171" i="2" s="1"/>
  <c r="O333" i="2"/>
  <c r="O424" i="2"/>
  <c r="K460" i="2"/>
  <c r="O479" i="2"/>
  <c r="M660" i="2"/>
  <c r="P660" i="2" s="1"/>
  <c r="K723" i="2"/>
  <c r="N31" i="2"/>
  <c r="N28" i="2"/>
  <c r="L12" i="2"/>
  <c r="O15" i="2"/>
  <c r="L19" i="2"/>
  <c r="O22" i="2"/>
  <c r="M26" i="2"/>
  <c r="O29" i="2"/>
  <c r="N34" i="2"/>
  <c r="O35" i="2"/>
  <c r="P54" i="2"/>
  <c r="I77" i="2"/>
  <c r="P93" i="2"/>
  <c r="M121" i="2"/>
  <c r="O150" i="2"/>
  <c r="P154" i="2"/>
  <c r="P186" i="2"/>
  <c r="P278" i="2"/>
  <c r="M301" i="2"/>
  <c r="P301" i="2" s="1"/>
  <c r="P303" i="2"/>
  <c r="O331" i="2"/>
  <c r="M12" i="2"/>
  <c r="M19" i="2"/>
  <c r="P124" i="2"/>
  <c r="P166" i="2"/>
  <c r="K255" i="2"/>
  <c r="I248" i="2"/>
  <c r="K248" i="2" s="1"/>
  <c r="M264" i="2"/>
  <c r="P264" i="2" s="1"/>
  <c r="P266" i="2"/>
  <c r="N280" i="2"/>
  <c r="P282" i="2"/>
  <c r="O282" i="2"/>
  <c r="O299" i="2"/>
  <c r="M304" i="2"/>
  <c r="P304" i="2" s="1"/>
  <c r="P306" i="2"/>
  <c r="P787" i="2"/>
  <c r="M786" i="2"/>
  <c r="P786" i="2" s="1"/>
  <c r="I364" i="2"/>
  <c r="K365" i="2"/>
  <c r="N12" i="2"/>
  <c r="P46" i="2"/>
  <c r="P49" i="2"/>
  <c r="P71" i="2"/>
  <c r="P74" i="2"/>
  <c r="O133" i="2"/>
  <c r="J143" i="2"/>
  <c r="J131" i="2" s="1"/>
  <c r="K145" i="2"/>
  <c r="I143" i="2"/>
  <c r="O262" i="2"/>
  <c r="M392" i="2"/>
  <c r="P392" i="2" s="1"/>
  <c r="P394" i="2"/>
  <c r="M391" i="2"/>
  <c r="P391" i="2" s="1"/>
  <c r="O420" i="2"/>
  <c r="N544" i="2"/>
  <c r="K651" i="2"/>
  <c r="I628" i="2"/>
  <c r="K628" i="2" s="1"/>
  <c r="L238" i="2"/>
  <c r="L229" i="2"/>
  <c r="M23" i="2"/>
  <c r="K115" i="2"/>
  <c r="I112" i="2"/>
  <c r="K112" i="2" s="1"/>
  <c r="I174" i="2"/>
  <c r="M267" i="2"/>
  <c r="P267" i="2" s="1"/>
  <c r="P269" i="2"/>
  <c r="M348" i="2"/>
  <c r="P348" i="2" s="1"/>
  <c r="P350" i="2"/>
  <c r="M347" i="2"/>
  <c r="N547" i="2"/>
  <c r="N546" i="2"/>
  <c r="O549" i="2"/>
  <c r="P140" i="2"/>
  <c r="N167" i="2"/>
  <c r="N165" i="2" s="1"/>
  <c r="I190" i="2"/>
  <c r="K190" i="2" s="1"/>
  <c r="K216" i="2"/>
  <c r="O390" i="2"/>
  <c r="M94" i="2"/>
  <c r="P94" i="2" s="1"/>
  <c r="L135" i="2"/>
  <c r="O135" i="2" s="1"/>
  <c r="I233" i="2"/>
  <c r="K233" i="2" s="1"/>
  <c r="P390" i="2"/>
  <c r="P420" i="2"/>
  <c r="L421" i="2"/>
  <c r="O421" i="2" s="1"/>
  <c r="O431" i="2"/>
  <c r="O656" i="2"/>
  <c r="L655" i="2"/>
  <c r="O655" i="2" s="1"/>
  <c r="N786" i="2"/>
  <c r="I785" i="2"/>
  <c r="K785" i="2" s="1"/>
  <c r="K800" i="2"/>
  <c r="K362" i="2"/>
  <c r="N419" i="2"/>
  <c r="N504" i="2"/>
  <c r="N502" i="2" s="1"/>
  <c r="N505" i="2"/>
  <c r="P524" i="2"/>
  <c r="K825" i="2"/>
  <c r="M395" i="2"/>
  <c r="P395" i="2" s="1"/>
  <c r="P397" i="2"/>
  <c r="L470" i="2"/>
  <c r="O470" i="2" s="1"/>
  <c r="O472" i="2"/>
  <c r="N523" i="2"/>
  <c r="K594" i="2"/>
  <c r="P806" i="2"/>
  <c r="M805" i="2"/>
  <c r="P805" i="2" s="1"/>
  <c r="I237" i="2"/>
  <c r="L249" i="2"/>
  <c r="O249" i="2" s="1"/>
  <c r="M351" i="2"/>
  <c r="P351" i="2" s="1"/>
  <c r="P353" i="2"/>
  <c r="L408" i="2"/>
  <c r="O408" i="2" s="1"/>
  <c r="N421" i="2"/>
  <c r="K437" i="2"/>
  <c r="M472" i="2"/>
  <c r="N685" i="2"/>
  <c r="L404" i="2"/>
  <c r="O404" i="2" s="1"/>
  <c r="O468" i="2"/>
  <c r="L467" i="2"/>
  <c r="O467" i="2" s="1"/>
  <c r="N631" i="2"/>
  <c r="N629" i="2" s="1"/>
  <c r="N632" i="2"/>
  <c r="L658" i="2"/>
  <c r="O658" i="2" s="1"/>
  <c r="O660" i="2"/>
  <c r="M449" i="2"/>
  <c r="L502" i="2"/>
  <c r="O502" i="2" s="1"/>
  <c r="M634" i="2"/>
  <c r="K672" i="2"/>
  <c r="L688" i="2"/>
  <c r="O688" i="2" s="1"/>
  <c r="M690" i="2"/>
  <c r="M502" i="2"/>
  <c r="P502" i="2" s="1"/>
  <c r="I522" i="2"/>
  <c r="K669" i="2"/>
  <c r="K673" i="2"/>
  <c r="L687" i="2"/>
  <c r="I654" i="2"/>
  <c r="K654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L806" i="1"/>
  <c r="O806" i="1" s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8" i="1" s="1"/>
  <c r="M786" i="1" s="1"/>
  <c r="L791" i="1"/>
  <c r="L789" i="1" s="1"/>
  <c r="P790" i="1"/>
  <c r="O790" i="1"/>
  <c r="O787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N773" i="1"/>
  <c r="M773" i="1"/>
  <c r="L773" i="1"/>
  <c r="O773" i="1" s="1"/>
  <c r="P772" i="1"/>
  <c r="O772" i="1"/>
  <c r="N772" i="1"/>
  <c r="M772" i="1"/>
  <c r="L772" i="1"/>
  <c r="P771" i="1"/>
  <c r="O771" i="1"/>
  <c r="N771" i="1"/>
  <c r="M771" i="1"/>
  <c r="M770" i="1" s="1"/>
  <c r="P770" i="1" s="1"/>
  <c r="L771" i="1"/>
  <c r="L770" i="1" s="1"/>
  <c r="O770" i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N757" i="1"/>
  <c r="M757" i="1"/>
  <c r="P757" i="1" s="1"/>
  <c r="L757" i="1"/>
  <c r="O757" i="1" s="1"/>
  <c r="P756" i="1"/>
  <c r="N756" i="1"/>
  <c r="M756" i="1"/>
  <c r="L756" i="1"/>
  <c r="O756" i="1" s="1"/>
  <c r="P755" i="1"/>
  <c r="O755" i="1"/>
  <c r="N755" i="1"/>
  <c r="M755" i="1"/>
  <c r="M754" i="1" s="1"/>
  <c r="P754" i="1" s="1"/>
  <c r="L755" i="1"/>
  <c r="L754" i="1" s="1"/>
  <c r="O754" i="1" s="1"/>
  <c r="N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N740" i="1"/>
  <c r="M740" i="1"/>
  <c r="P740" i="1" s="1"/>
  <c r="L740" i="1"/>
  <c r="O740" i="1" s="1"/>
  <c r="P739" i="1"/>
  <c r="N739" i="1"/>
  <c r="M739" i="1"/>
  <c r="L739" i="1"/>
  <c r="O739" i="1" s="1"/>
  <c r="P738" i="1"/>
  <c r="O738" i="1"/>
  <c r="N738" i="1"/>
  <c r="M738" i="1"/>
  <c r="M737" i="1" s="1"/>
  <c r="P737" i="1" s="1"/>
  <c r="L738" i="1"/>
  <c r="L737" i="1" s="1"/>
  <c r="O737" i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L690" i="1"/>
  <c r="L688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8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N545" i="1" s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P533" i="1"/>
  <c r="N533" i="1"/>
  <c r="M533" i="1"/>
  <c r="N532" i="1"/>
  <c r="N531" i="1"/>
  <c r="N530" i="1"/>
  <c r="N529" i="1"/>
  <c r="M528" i="1"/>
  <c r="L528" i="1"/>
  <c r="L526" i="1" s="1"/>
  <c r="P527" i="1"/>
  <c r="O527" i="1"/>
  <c r="N524" i="1"/>
  <c r="M524" i="1"/>
  <c r="L524" i="1"/>
  <c r="O524" i="1" s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M505" i="1"/>
  <c r="P505" i="1" s="1"/>
  <c r="L505" i="1"/>
  <c r="O505" i="1" s="1"/>
  <c r="M504" i="1"/>
  <c r="P504" i="1" s="1"/>
  <c r="L504" i="1"/>
  <c r="P503" i="1"/>
  <c r="N503" i="1"/>
  <c r="M503" i="1"/>
  <c r="M502" i="1" s="1"/>
  <c r="P502" i="1" s="1"/>
  <c r="L503" i="1"/>
  <c r="O503" i="1" s="1"/>
  <c r="K501" i="1"/>
  <c r="J501" i="1"/>
  <c r="K500" i="1"/>
  <c r="J500" i="1"/>
  <c r="J466" i="1"/>
  <c r="I498" i="1"/>
  <c r="I495" i="1"/>
  <c r="K495" i="1" s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L470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L447" i="1" s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P420" i="1" s="1"/>
  <c r="L420" i="1"/>
  <c r="J413" i="1"/>
  <c r="I413" i="1"/>
  <c r="K413" i="1" s="1"/>
  <c r="J412" i="1"/>
  <c r="J401" i="1" s="1"/>
  <c r="I412" i="1"/>
  <c r="I401" i="1" s="1"/>
  <c r="K401" i="1" s="1"/>
  <c r="N410" i="1"/>
  <c r="N408" i="1" s="1"/>
  <c r="M410" i="1"/>
  <c r="P410" i="1" s="1"/>
  <c r="L410" i="1"/>
  <c r="L408" i="1" s="1"/>
  <c r="O408" i="1" s="1"/>
  <c r="P409" i="1"/>
  <c r="O409" i="1"/>
  <c r="N407" i="1"/>
  <c r="M407" i="1"/>
  <c r="P407" i="1" s="1"/>
  <c r="L407" i="1"/>
  <c r="O407" i="1" s="1"/>
  <c r="P406" i="1"/>
  <c r="O406" i="1"/>
  <c r="N403" i="1"/>
  <c r="M403" i="1"/>
  <c r="L403" i="1"/>
  <c r="O403" i="1" s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P396" i="1"/>
  <c r="O396" i="1"/>
  <c r="N394" i="1"/>
  <c r="N392" i="1" s="1"/>
  <c r="M394" i="1"/>
  <c r="P394" i="1" s="1"/>
  <c r="L394" i="1"/>
  <c r="O394" i="1" s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N348" i="1" s="1"/>
  <c r="M350" i="1"/>
  <c r="L350" i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L333" i="1"/>
  <c r="P332" i="1"/>
  <c r="O332" i="1"/>
  <c r="P329" i="1"/>
  <c r="N329" i="1"/>
  <c r="M329" i="1"/>
  <c r="L329" i="1"/>
  <c r="I327" i="1"/>
  <c r="J325" i="1"/>
  <c r="J314" i="1" s="1"/>
  <c r="I325" i="1"/>
  <c r="N323" i="1"/>
  <c r="N321" i="1" s="1"/>
  <c r="M323" i="1"/>
  <c r="M321" i="1" s="1"/>
  <c r="P321" i="1" s="1"/>
  <c r="L323" i="1"/>
  <c r="O323" i="1" s="1"/>
  <c r="P322" i="1"/>
  <c r="O322" i="1"/>
  <c r="N320" i="1"/>
  <c r="N318" i="1" s="1"/>
  <c r="M320" i="1"/>
  <c r="L320" i="1"/>
  <c r="P319" i="1"/>
  <c r="O319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L304" i="1" s="1"/>
  <c r="O304" i="1" s="1"/>
  <c r="P305" i="1"/>
  <c r="O305" i="1"/>
  <c r="N303" i="1"/>
  <c r="N301" i="1" s="1"/>
  <c r="M303" i="1"/>
  <c r="L303" i="1"/>
  <c r="P302" i="1"/>
  <c r="O302" i="1"/>
  <c r="P299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O285" i="1" s="1"/>
  <c r="P284" i="1"/>
  <c r="O284" i="1"/>
  <c r="N282" i="1"/>
  <c r="M282" i="1"/>
  <c r="M280" i="1" s="1"/>
  <c r="L282" i="1"/>
  <c r="P281" i="1"/>
  <c r="O281" i="1"/>
  <c r="P278" i="1"/>
  <c r="N278" i="1"/>
  <c r="M278" i="1"/>
  <c r="L278" i="1"/>
  <c r="O278" i="1" s="1"/>
  <c r="J271" i="1"/>
  <c r="J260" i="1" s="1"/>
  <c r="I271" i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M264" i="1" s="1"/>
  <c r="L266" i="1"/>
  <c r="P265" i="1"/>
  <c r="O265" i="1"/>
  <c r="P262" i="1"/>
  <c r="N262" i="1"/>
  <c r="M262" i="1"/>
  <c r="L262" i="1"/>
  <c r="O262" i="1" s="1"/>
  <c r="J258" i="1"/>
  <c r="I258" i="1"/>
  <c r="K258" i="1" s="1"/>
  <c r="J257" i="1"/>
  <c r="I257" i="1"/>
  <c r="K257" i="1" s="1"/>
  <c r="J255" i="1"/>
  <c r="J248" i="1" s="1"/>
  <c r="I255" i="1"/>
  <c r="K255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N184" i="1" s="1"/>
  <c r="M186" i="1"/>
  <c r="M184" i="1" s="1"/>
  <c r="L186" i="1"/>
  <c r="L184" i="1" s="1"/>
  <c r="P185" i="1"/>
  <c r="O185" i="1"/>
  <c r="P182" i="1"/>
  <c r="O182" i="1"/>
  <c r="N182" i="1"/>
  <c r="M182" i="1"/>
  <c r="L182" i="1"/>
  <c r="J177" i="1"/>
  <c r="J176" i="1"/>
  <c r="J174" i="1" s="1"/>
  <c r="J164" i="1" s="1"/>
  <c r="I176" i="1"/>
  <c r="I174" i="1" s="1"/>
  <c r="N173" i="1"/>
  <c r="N171" i="1" s="1"/>
  <c r="M173" i="1"/>
  <c r="P173" i="1" s="1"/>
  <c r="L173" i="1"/>
  <c r="O173" i="1" s="1"/>
  <c r="P172" i="1"/>
  <c r="O172" i="1"/>
  <c r="N170" i="1"/>
  <c r="N168" i="1" s="1"/>
  <c r="M170" i="1"/>
  <c r="M168" i="1" s="1"/>
  <c r="L170" i="1"/>
  <c r="P169" i="1"/>
  <c r="O169" i="1"/>
  <c r="P166" i="1"/>
  <c r="N166" i="1"/>
  <c r="M166" i="1"/>
  <c r="L166" i="1"/>
  <c r="O166" i="1" s="1"/>
  <c r="J159" i="1"/>
  <c r="J148" i="1" s="1"/>
  <c r="I159" i="1"/>
  <c r="N157" i="1"/>
  <c r="N155" i="1" s="1"/>
  <c r="M157" i="1"/>
  <c r="P157" i="1" s="1"/>
  <c r="L157" i="1"/>
  <c r="L155" i="1" s="1"/>
  <c r="O155" i="1" s="1"/>
  <c r="P156" i="1"/>
  <c r="O156" i="1"/>
  <c r="N154" i="1"/>
  <c r="M154" i="1"/>
  <c r="M152" i="1" s="1"/>
  <c r="L154" i="1"/>
  <c r="L152" i="1" s="1"/>
  <c r="P153" i="1"/>
  <c r="O153" i="1"/>
  <c r="O150" i="1"/>
  <c r="N150" i="1"/>
  <c r="M150" i="1"/>
  <c r="P150" i="1" s="1"/>
  <c r="L150" i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N135" i="1" s="1"/>
  <c r="M137" i="1"/>
  <c r="L137" i="1"/>
  <c r="L135" i="1" s="1"/>
  <c r="P136" i="1"/>
  <c r="O136" i="1"/>
  <c r="P133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M124" i="1"/>
  <c r="P124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N94" i="1" s="1"/>
  <c r="M96" i="1"/>
  <c r="M94" i="1" s="1"/>
  <c r="P94" i="1" s="1"/>
  <c r="L96" i="1"/>
  <c r="L94" i="1" s="1"/>
  <c r="O94" i="1" s="1"/>
  <c r="P95" i="1"/>
  <c r="O95" i="1"/>
  <c r="N93" i="1"/>
  <c r="M93" i="1"/>
  <c r="M91" i="1" s="1"/>
  <c r="L93" i="1"/>
  <c r="L91" i="1" s="1"/>
  <c r="P92" i="1"/>
  <c r="O92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L72" i="1" s="1"/>
  <c r="O72" i="1" s="1"/>
  <c r="P73" i="1"/>
  <c r="O73" i="1"/>
  <c r="N71" i="1"/>
  <c r="N69" i="1" s="1"/>
  <c r="M71" i="1"/>
  <c r="M69" i="1" s="1"/>
  <c r="L71" i="1"/>
  <c r="L69" i="1" s="1"/>
  <c r="P70" i="1"/>
  <c r="O70" i="1"/>
  <c r="O67" i="1"/>
  <c r="N67" i="1"/>
  <c r="M67" i="1"/>
  <c r="P67" i="1" s="1"/>
  <c r="L67" i="1"/>
  <c r="N61" i="1"/>
  <c r="M61" i="1"/>
  <c r="M59" i="1" s="1"/>
  <c r="L61" i="1"/>
  <c r="L59" i="1" s="1"/>
  <c r="P60" i="1"/>
  <c r="O60" i="1"/>
  <c r="N58" i="1"/>
  <c r="N56" i="1" s="1"/>
  <c r="M58" i="1"/>
  <c r="L58" i="1"/>
  <c r="P57" i="1"/>
  <c r="O57" i="1"/>
  <c r="P54" i="1"/>
  <c r="N54" i="1"/>
  <c r="M54" i="1"/>
  <c r="L54" i="1"/>
  <c r="O54" i="1" s="1"/>
  <c r="N49" i="1"/>
  <c r="N47" i="1" s="1"/>
  <c r="M49" i="1"/>
  <c r="P49" i="1" s="1"/>
  <c r="L49" i="1"/>
  <c r="L47" i="1" s="1"/>
  <c r="O47" i="1" s="1"/>
  <c r="P48" i="1"/>
  <c r="O48" i="1"/>
  <c r="N46" i="1"/>
  <c r="M46" i="1"/>
  <c r="M44" i="1" s="1"/>
  <c r="L46" i="1"/>
  <c r="L44" i="1" s="1"/>
  <c r="P45" i="1"/>
  <c r="O45" i="1"/>
  <c r="O42" i="1"/>
  <c r="N42" i="1"/>
  <c r="M42" i="1"/>
  <c r="P42" i="1" s="1"/>
  <c r="L42" i="1"/>
  <c r="P36" i="1"/>
  <c r="N36" i="1"/>
  <c r="M36" i="1"/>
  <c r="P35" i="1"/>
  <c r="O35" i="1"/>
  <c r="N35" i="1"/>
  <c r="N34" i="1" s="1"/>
  <c r="M35" i="1"/>
  <c r="L35" i="1"/>
  <c r="P34" i="1"/>
  <c r="M34" i="1"/>
  <c r="N32" i="1"/>
  <c r="M32" i="1"/>
  <c r="M29" i="1" s="1"/>
  <c r="L32" i="1"/>
  <c r="O32" i="1" s="1"/>
  <c r="N25" i="1"/>
  <c r="M25" i="1"/>
  <c r="P25" i="1" s="1"/>
  <c r="L25" i="1"/>
  <c r="O25" i="1" s="1"/>
  <c r="P22" i="1"/>
  <c r="O22" i="1"/>
  <c r="N22" i="1"/>
  <c r="M22" i="1"/>
  <c r="L22" i="1"/>
  <c r="N19" i="1"/>
  <c r="M19" i="1"/>
  <c r="P19" i="1" s="1"/>
  <c r="L19" i="1"/>
  <c r="O19" i="1" s="1"/>
  <c r="N12" i="1"/>
  <c r="M12" i="1"/>
  <c r="P12" i="1" s="1"/>
  <c r="L12" i="1"/>
  <c r="O12" i="1" s="1"/>
  <c r="K275" i="6" l="1"/>
  <c r="K364" i="7"/>
  <c r="O546" i="8"/>
  <c r="P183" i="7"/>
  <c r="O546" i="7"/>
  <c r="L655" i="7"/>
  <c r="O655" i="7" s="1"/>
  <c r="L402" i="7"/>
  <c r="O402" i="7" s="1"/>
  <c r="K785" i="7"/>
  <c r="M685" i="8"/>
  <c r="P685" i="8" s="1"/>
  <c r="P55" i="7"/>
  <c r="O330" i="7"/>
  <c r="M786" i="7"/>
  <c r="P786" i="7" s="1"/>
  <c r="O43" i="8"/>
  <c r="M789" i="7"/>
  <c r="P789" i="7" s="1"/>
  <c r="L786" i="8"/>
  <c r="O786" i="8" s="1"/>
  <c r="P347" i="7"/>
  <c r="L402" i="8"/>
  <c r="O402" i="8" s="1"/>
  <c r="O55" i="7"/>
  <c r="O330" i="8"/>
  <c r="M631" i="8"/>
  <c r="M629" i="8" s="1"/>
  <c r="P629" i="8" s="1"/>
  <c r="O90" i="8"/>
  <c r="P300" i="8"/>
  <c r="P351" i="7"/>
  <c r="O184" i="8"/>
  <c r="P90" i="8"/>
  <c r="L328" i="8"/>
  <c r="O328" i="8" s="1"/>
  <c r="O469" i="8"/>
  <c r="L655" i="8"/>
  <c r="O655" i="8" s="1"/>
  <c r="O280" i="8"/>
  <c r="P263" i="8"/>
  <c r="L629" i="8"/>
  <c r="O629" i="8" s="1"/>
  <c r="O300" i="8"/>
  <c r="M547" i="8"/>
  <c r="P547" i="8" s="1"/>
  <c r="M119" i="5"/>
  <c r="P119" i="5" s="1"/>
  <c r="P168" i="8"/>
  <c r="N328" i="7"/>
  <c r="O328" i="7" s="1"/>
  <c r="O68" i="7"/>
  <c r="P279" i="8"/>
  <c r="P55" i="8"/>
  <c r="L655" i="5"/>
  <c r="O655" i="5" s="1"/>
  <c r="P660" i="6"/>
  <c r="L34" i="7"/>
  <c r="O34" i="7" s="1"/>
  <c r="M544" i="8"/>
  <c r="P544" i="8" s="1"/>
  <c r="P791" i="7"/>
  <c r="O263" i="8"/>
  <c r="O183" i="8"/>
  <c r="O151" i="8"/>
  <c r="M53" i="8"/>
  <c r="O421" i="8"/>
  <c r="O181" i="7"/>
  <c r="L149" i="8"/>
  <c r="O149" i="8" s="1"/>
  <c r="O331" i="8"/>
  <c r="M421" i="8"/>
  <c r="P421" i="8" s="1"/>
  <c r="P549" i="8"/>
  <c r="K364" i="8"/>
  <c r="P181" i="8"/>
  <c r="I64" i="8"/>
  <c r="K64" i="8" s="1"/>
  <c r="P424" i="8"/>
  <c r="P183" i="8"/>
  <c r="O421" i="7"/>
  <c r="I226" i="8"/>
  <c r="K226" i="8" s="1"/>
  <c r="K288" i="8"/>
  <c r="P21" i="8"/>
  <c r="M389" i="6"/>
  <c r="P389" i="6" s="1"/>
  <c r="P56" i="8"/>
  <c r="M33" i="8"/>
  <c r="M13" i="8" s="1"/>
  <c r="M10" i="8" s="1"/>
  <c r="M20" i="8"/>
  <c r="M18" i="8" s="1"/>
  <c r="M24" i="8"/>
  <c r="P634" i="8"/>
  <c r="O446" i="8"/>
  <c r="P41" i="8"/>
  <c r="O43" i="7"/>
  <c r="P348" i="8"/>
  <c r="O55" i="8"/>
  <c r="L132" i="5"/>
  <c r="O132" i="5" s="1"/>
  <c r="L389" i="7"/>
  <c r="O389" i="7" s="1"/>
  <c r="O183" i="6"/>
  <c r="P43" i="8"/>
  <c r="O181" i="6"/>
  <c r="N16" i="7"/>
  <c r="N14" i="7" s="1"/>
  <c r="N345" i="7"/>
  <c r="P345" i="7" s="1"/>
  <c r="K654" i="8"/>
  <c r="P331" i="8"/>
  <c r="O167" i="8"/>
  <c r="N53" i="8"/>
  <c r="O53" i="8" s="1"/>
  <c r="L786" i="6"/>
  <c r="O786" i="6" s="1"/>
  <c r="O298" i="8"/>
  <c r="L181" i="8"/>
  <c r="O181" i="8" s="1"/>
  <c r="L227" i="8"/>
  <c r="I65" i="7"/>
  <c r="K65" i="7" s="1"/>
  <c r="O68" i="8"/>
  <c r="P16" i="8"/>
  <c r="O53" i="5"/>
  <c r="O687" i="6"/>
  <c r="P449" i="6"/>
  <c r="O183" i="7"/>
  <c r="O33" i="7"/>
  <c r="M277" i="8"/>
  <c r="P277" i="8" s="1"/>
  <c r="O261" i="8"/>
  <c r="M467" i="8"/>
  <c r="P467" i="8" s="1"/>
  <c r="P469" i="8"/>
  <c r="P277" i="7"/>
  <c r="M402" i="8"/>
  <c r="P402" i="8" s="1"/>
  <c r="P261" i="8"/>
  <c r="O33" i="8"/>
  <c r="P347" i="8"/>
  <c r="P134" i="8"/>
  <c r="M132" i="8"/>
  <c r="P132" i="8" s="1"/>
  <c r="M444" i="6"/>
  <c r="P444" i="6" s="1"/>
  <c r="O525" i="6"/>
  <c r="M298" i="8"/>
  <c r="P298" i="8" s="1"/>
  <c r="P23" i="8"/>
  <c r="O391" i="8"/>
  <c r="L389" i="8"/>
  <c r="O389" i="8" s="1"/>
  <c r="P317" i="8"/>
  <c r="M315" i="8"/>
  <c r="P315" i="8" s="1"/>
  <c r="K77" i="8"/>
  <c r="I65" i="8"/>
  <c r="K65" i="8" s="1"/>
  <c r="O631" i="7"/>
  <c r="O687" i="8"/>
  <c r="L685" i="8"/>
  <c r="O685" i="8" s="1"/>
  <c r="M389" i="8"/>
  <c r="P389" i="8" s="1"/>
  <c r="P391" i="8"/>
  <c r="O165" i="8"/>
  <c r="M88" i="8"/>
  <c r="P88" i="8" s="1"/>
  <c r="O43" i="5"/>
  <c r="O36" i="8"/>
  <c r="L30" i="8"/>
  <c r="L34" i="8"/>
  <c r="O34" i="8" s="1"/>
  <c r="M389" i="7"/>
  <c r="P389" i="7" s="1"/>
  <c r="O88" i="7"/>
  <c r="O90" i="7"/>
  <c r="M66" i="7"/>
  <c r="P66" i="7" s="1"/>
  <c r="J592" i="8"/>
  <c r="K592" i="8" s="1"/>
  <c r="K593" i="8"/>
  <c r="L345" i="8"/>
  <c r="O345" i="8" s="1"/>
  <c r="O347" i="8"/>
  <c r="L88" i="8"/>
  <c r="O88" i="8" s="1"/>
  <c r="K143" i="8"/>
  <c r="I131" i="8"/>
  <c r="K131" i="8" s="1"/>
  <c r="L66" i="8"/>
  <c r="O525" i="8"/>
  <c r="L523" i="8"/>
  <c r="M119" i="8"/>
  <c r="P119" i="8" s="1"/>
  <c r="N31" i="8"/>
  <c r="O31" i="8" s="1"/>
  <c r="N14" i="8"/>
  <c r="P14" i="8" s="1"/>
  <c r="O26" i="8"/>
  <c r="N66" i="8"/>
  <c r="P66" i="8" s="1"/>
  <c r="P68" i="8"/>
  <c r="P330" i="8"/>
  <c r="M328" i="8"/>
  <c r="P328" i="8" s="1"/>
  <c r="L41" i="8"/>
  <c r="O279" i="8"/>
  <c r="L277" i="8"/>
  <c r="O277" i="8" s="1"/>
  <c r="P151" i="8"/>
  <c r="M149" i="8"/>
  <c r="P149" i="8" s="1"/>
  <c r="P12" i="8"/>
  <c r="M9" i="8"/>
  <c r="P167" i="8"/>
  <c r="M165" i="8"/>
  <c r="P165" i="8" s="1"/>
  <c r="N28" i="8"/>
  <c r="L315" i="8"/>
  <c r="O315" i="8" s="1"/>
  <c r="N13" i="8"/>
  <c r="N24" i="8"/>
  <c r="O24" i="8" s="1"/>
  <c r="K434" i="8"/>
  <c r="I418" i="8"/>
  <c r="K418" i="8" s="1"/>
  <c r="P19" i="8"/>
  <c r="P26" i="8"/>
  <c r="N20" i="8"/>
  <c r="N18" i="8" s="1"/>
  <c r="P347" i="4"/>
  <c r="P688" i="8"/>
  <c r="O688" i="8"/>
  <c r="O470" i="8"/>
  <c r="I417" i="8"/>
  <c r="K417" i="8" s="1"/>
  <c r="K433" i="8"/>
  <c r="O23" i="8"/>
  <c r="L20" i="8"/>
  <c r="L13" i="8"/>
  <c r="L11" i="8" s="1"/>
  <c r="O12" i="8"/>
  <c r="L9" i="8"/>
  <c r="O632" i="7"/>
  <c r="P345" i="8"/>
  <c r="O121" i="8"/>
  <c r="L119" i="8"/>
  <c r="O119" i="8" s="1"/>
  <c r="L21" i="8"/>
  <c r="O21" i="8" s="1"/>
  <c r="L16" i="8"/>
  <c r="P446" i="8"/>
  <c r="M444" i="8"/>
  <c r="O134" i="8"/>
  <c r="L132" i="8"/>
  <c r="O132" i="8" s="1"/>
  <c r="O19" i="8"/>
  <c r="O56" i="3"/>
  <c r="M16" i="5"/>
  <c r="M14" i="5" s="1"/>
  <c r="O347" i="4"/>
  <c r="L544" i="6"/>
  <c r="O544" i="6" s="1"/>
  <c r="L402" i="6"/>
  <c r="O402" i="6" s="1"/>
  <c r="O167" i="7"/>
  <c r="K174" i="7"/>
  <c r="I164" i="7"/>
  <c r="K164" i="7" s="1"/>
  <c r="O315" i="6"/>
  <c r="L786" i="4"/>
  <c r="O786" i="4" s="1"/>
  <c r="L402" i="4"/>
  <c r="O402" i="4" s="1"/>
  <c r="M657" i="6"/>
  <c r="P657" i="6" s="1"/>
  <c r="O328" i="6"/>
  <c r="O629" i="7"/>
  <c r="O24" i="7"/>
  <c r="L16" i="7"/>
  <c r="O41" i="7"/>
  <c r="O345" i="6"/>
  <c r="N345" i="4"/>
  <c r="O345" i="4" s="1"/>
  <c r="L389" i="6"/>
  <c r="O389" i="6" s="1"/>
  <c r="O347" i="7"/>
  <c r="M181" i="7"/>
  <c r="P181" i="7" s="1"/>
  <c r="P53" i="7"/>
  <c r="L30" i="7"/>
  <c r="O30" i="7" s="1"/>
  <c r="O788" i="7"/>
  <c r="P151" i="7"/>
  <c r="O26" i="7"/>
  <c r="M419" i="7"/>
  <c r="P419" i="7" s="1"/>
  <c r="I226" i="6"/>
  <c r="K226" i="6" s="1"/>
  <c r="L13" i="7"/>
  <c r="L11" i="7" s="1"/>
  <c r="P300" i="7"/>
  <c r="P152" i="7"/>
  <c r="K434" i="7"/>
  <c r="I418" i="7"/>
  <c r="K418" i="7" s="1"/>
  <c r="M315" i="5"/>
  <c r="P315" i="5" s="1"/>
  <c r="P91" i="6"/>
  <c r="O59" i="7"/>
  <c r="L20" i="7"/>
  <c r="L18" i="7" s="1"/>
  <c r="O277" i="7"/>
  <c r="M447" i="7"/>
  <c r="P447" i="7" s="1"/>
  <c r="M446" i="7"/>
  <c r="P449" i="7"/>
  <c r="L786" i="3"/>
  <c r="O786" i="3" s="1"/>
  <c r="P151" i="6"/>
  <c r="M315" i="7"/>
  <c r="P315" i="7" s="1"/>
  <c r="P167" i="7"/>
  <c r="O261" i="7"/>
  <c r="L444" i="7"/>
  <c r="O444" i="7" s="1"/>
  <c r="O317" i="7"/>
  <c r="L315" i="7"/>
  <c r="O315" i="7" s="1"/>
  <c r="P280" i="7"/>
  <c r="M132" i="3"/>
  <c r="P132" i="3" s="1"/>
  <c r="O279" i="5"/>
  <c r="P279" i="6"/>
  <c r="L66" i="6"/>
  <c r="O66" i="6" s="1"/>
  <c r="O43" i="6"/>
  <c r="O657" i="6"/>
  <c r="L132" i="7"/>
  <c r="O132" i="7" s="1"/>
  <c r="P404" i="7"/>
  <c r="M402" i="7"/>
  <c r="P402" i="7" s="1"/>
  <c r="M402" i="6"/>
  <c r="P402" i="6" s="1"/>
  <c r="P472" i="6"/>
  <c r="M469" i="6"/>
  <c r="M467" i="6" s="1"/>
  <c r="P467" i="6" s="1"/>
  <c r="P261" i="7"/>
  <c r="L119" i="7"/>
  <c r="O119" i="7" s="1"/>
  <c r="P43" i="7"/>
  <c r="M41" i="7"/>
  <c r="P41" i="7" s="1"/>
  <c r="P546" i="7"/>
  <c r="M544" i="7"/>
  <c r="P631" i="7"/>
  <c r="M629" i="7"/>
  <c r="P629" i="7" s="1"/>
  <c r="P472" i="7"/>
  <c r="M469" i="7"/>
  <c r="M470" i="7"/>
  <c r="P470" i="7" s="1"/>
  <c r="M33" i="7"/>
  <c r="M13" i="7" s="1"/>
  <c r="M11" i="7" s="1"/>
  <c r="N414" i="7"/>
  <c r="K143" i="7"/>
  <c r="I131" i="7"/>
  <c r="K131" i="7" s="1"/>
  <c r="K237" i="7"/>
  <c r="I226" i="7"/>
  <c r="P12" i="7"/>
  <c r="M9" i="7"/>
  <c r="P121" i="7"/>
  <c r="M119" i="7"/>
  <c r="P119" i="7" s="1"/>
  <c r="M165" i="7"/>
  <c r="P165" i="7" s="1"/>
  <c r="P15" i="7"/>
  <c r="L165" i="7"/>
  <c r="O165" i="7" s="1"/>
  <c r="N21" i="7"/>
  <c r="O21" i="7" s="1"/>
  <c r="N13" i="7"/>
  <c r="N20" i="7"/>
  <c r="N18" i="7" s="1"/>
  <c r="P404" i="3"/>
  <c r="P347" i="5"/>
  <c r="O55" i="6"/>
  <c r="J417" i="7"/>
  <c r="K417" i="7" s="1"/>
  <c r="K433" i="7"/>
  <c r="N544" i="7"/>
  <c r="O544" i="7" s="1"/>
  <c r="L685" i="7"/>
  <c r="O685" i="7" s="1"/>
  <c r="J592" i="7"/>
  <c r="K592" i="7" s="1"/>
  <c r="K593" i="7"/>
  <c r="L523" i="7"/>
  <c r="O523" i="7" s="1"/>
  <c r="L149" i="7"/>
  <c r="O149" i="7" s="1"/>
  <c r="O151" i="7"/>
  <c r="O279" i="7"/>
  <c r="P279" i="7"/>
  <c r="P149" i="7"/>
  <c r="M88" i="7"/>
  <c r="P88" i="7" s="1"/>
  <c r="P90" i="7"/>
  <c r="O23" i="7"/>
  <c r="L298" i="7"/>
  <c r="O298" i="7" s="1"/>
  <c r="L227" i="7"/>
  <c r="P263" i="7"/>
  <c r="P404" i="4"/>
  <c r="O19" i="7"/>
  <c r="O56" i="7"/>
  <c r="P134" i="7"/>
  <c r="M132" i="7"/>
  <c r="P132" i="7" s="1"/>
  <c r="O12" i="7"/>
  <c r="L9" i="7"/>
  <c r="O786" i="7"/>
  <c r="N30" i="7"/>
  <c r="N28" i="7" s="1"/>
  <c r="N31" i="7"/>
  <c r="O31" i="7" s="1"/>
  <c r="O53" i="7"/>
  <c r="P23" i="7"/>
  <c r="M20" i="7"/>
  <c r="P29" i="7"/>
  <c r="P330" i="7"/>
  <c r="M328" i="7"/>
  <c r="N9" i="7"/>
  <c r="K288" i="7"/>
  <c r="P26" i="7"/>
  <c r="M16" i="7"/>
  <c r="I64" i="7"/>
  <c r="K64" i="7" s="1"/>
  <c r="K76" i="7"/>
  <c r="I418" i="4"/>
  <c r="K418" i="4" s="1"/>
  <c r="O167" i="6"/>
  <c r="M447" i="6"/>
  <c r="P447" i="6" s="1"/>
  <c r="K785" i="6"/>
  <c r="P547" i="7"/>
  <c r="P632" i="7"/>
  <c r="O469" i="7"/>
  <c r="L467" i="7"/>
  <c r="L345" i="7"/>
  <c r="K275" i="7"/>
  <c r="M24" i="7"/>
  <c r="P24" i="7" s="1"/>
  <c r="O263" i="7"/>
  <c r="P330" i="6"/>
  <c r="P263" i="6"/>
  <c r="P59" i="6"/>
  <c r="O347" i="6"/>
  <c r="L655" i="4"/>
  <c r="O655" i="4" s="1"/>
  <c r="K364" i="5"/>
  <c r="L444" i="6"/>
  <c r="O444" i="6" s="1"/>
  <c r="N21" i="6"/>
  <c r="P21" i="6" s="1"/>
  <c r="N20" i="6"/>
  <c r="N18" i="6" s="1"/>
  <c r="O687" i="5"/>
  <c r="K417" i="6"/>
  <c r="K143" i="6"/>
  <c r="O330" i="6"/>
  <c r="L34" i="6"/>
  <c r="O34" i="6" s="1"/>
  <c r="P261" i="3"/>
  <c r="K364" i="6"/>
  <c r="O134" i="6"/>
  <c r="L30" i="6"/>
  <c r="O30" i="6" s="1"/>
  <c r="O33" i="6"/>
  <c r="M422" i="6"/>
  <c r="P422" i="6" s="1"/>
  <c r="M421" i="6"/>
  <c r="P167" i="5"/>
  <c r="M629" i="6"/>
  <c r="P629" i="6" s="1"/>
  <c r="M66" i="6"/>
  <c r="P66" i="6" s="1"/>
  <c r="P88" i="5"/>
  <c r="O68" i="5"/>
  <c r="P88" i="6"/>
  <c r="P121" i="6"/>
  <c r="O66" i="5"/>
  <c r="P634" i="6"/>
  <c r="O88" i="6"/>
  <c r="M632" i="6"/>
  <c r="P632" i="6" s="1"/>
  <c r="N119" i="6"/>
  <c r="P119" i="6" s="1"/>
  <c r="P90" i="6"/>
  <c r="O90" i="6"/>
  <c r="L31" i="6"/>
  <c r="O31" i="6" s="1"/>
  <c r="L119" i="3"/>
  <c r="O119" i="3" s="1"/>
  <c r="O330" i="4"/>
  <c r="P300" i="6"/>
  <c r="M277" i="6"/>
  <c r="P277" i="6" s="1"/>
  <c r="L629" i="6"/>
  <c r="O629" i="6" s="1"/>
  <c r="O317" i="6"/>
  <c r="O348" i="4"/>
  <c r="L544" i="5"/>
  <c r="O544" i="5" s="1"/>
  <c r="O688" i="6"/>
  <c r="O300" i="6"/>
  <c r="O152" i="6"/>
  <c r="O151" i="6"/>
  <c r="P55" i="6"/>
  <c r="P149" i="6"/>
  <c r="N53" i="6"/>
  <c r="P53" i="6" s="1"/>
  <c r="M16" i="6"/>
  <c r="M14" i="6" s="1"/>
  <c r="O183" i="4"/>
  <c r="L402" i="5"/>
  <c r="O402" i="5" s="1"/>
  <c r="O298" i="5"/>
  <c r="I226" i="5"/>
  <c r="K226" i="5" s="1"/>
  <c r="K434" i="6"/>
  <c r="P347" i="6"/>
  <c r="O469" i="6"/>
  <c r="L467" i="6"/>
  <c r="O467" i="6" s="1"/>
  <c r="O421" i="6"/>
  <c r="K417" i="2"/>
  <c r="J275" i="5"/>
  <c r="K275" i="5" s="1"/>
  <c r="P549" i="6"/>
  <c r="M546" i="6"/>
  <c r="P546" i="6" s="1"/>
  <c r="M547" i="6"/>
  <c r="P547" i="6" s="1"/>
  <c r="M33" i="6"/>
  <c r="M13" i="6" s="1"/>
  <c r="M328" i="6"/>
  <c r="P328" i="6" s="1"/>
  <c r="O26" i="6"/>
  <c r="L16" i="6"/>
  <c r="M20" i="6"/>
  <c r="P23" i="6"/>
  <c r="O19" i="6"/>
  <c r="N132" i="6"/>
  <c r="O132" i="6" s="1"/>
  <c r="P134" i="6"/>
  <c r="P545" i="6"/>
  <c r="O29" i="6"/>
  <c r="P317" i="6"/>
  <c r="M315" i="6"/>
  <c r="P315" i="6" s="1"/>
  <c r="O279" i="6"/>
  <c r="L277" i="6"/>
  <c r="O277" i="6" s="1"/>
  <c r="O12" i="6"/>
  <c r="L9" i="6"/>
  <c r="K76" i="6"/>
  <c r="I64" i="6"/>
  <c r="K64" i="6" s="1"/>
  <c r="N24" i="6"/>
  <c r="P24" i="6" s="1"/>
  <c r="N16" i="6"/>
  <c r="P167" i="6"/>
  <c r="M165" i="6"/>
  <c r="P165" i="6" s="1"/>
  <c r="O301" i="6"/>
  <c r="O23" i="6"/>
  <c r="L20" i="6"/>
  <c r="L13" i="6"/>
  <c r="N41" i="6"/>
  <c r="P43" i="6"/>
  <c r="P165" i="5"/>
  <c r="K433" i="6"/>
  <c r="L165" i="6"/>
  <c r="O165" i="6" s="1"/>
  <c r="P345" i="6"/>
  <c r="P348" i="6"/>
  <c r="P183" i="6"/>
  <c r="M181" i="6"/>
  <c r="P181" i="6" s="1"/>
  <c r="O263" i="6"/>
  <c r="L261" i="6"/>
  <c r="O261" i="6" s="1"/>
  <c r="O149" i="6"/>
  <c r="O238" i="6"/>
  <c r="L227" i="6"/>
  <c r="O121" i="6"/>
  <c r="P264" i="5"/>
  <c r="P687" i="6"/>
  <c r="M685" i="6"/>
  <c r="P685" i="6" s="1"/>
  <c r="K537" i="6"/>
  <c r="L298" i="6"/>
  <c r="O298" i="6" s="1"/>
  <c r="L21" i="6"/>
  <c r="P26" i="6"/>
  <c r="P791" i="6"/>
  <c r="M788" i="6"/>
  <c r="M789" i="6"/>
  <c r="P789" i="6" s="1"/>
  <c r="N414" i="6"/>
  <c r="P351" i="6"/>
  <c r="M523" i="6"/>
  <c r="P523" i="6" s="1"/>
  <c r="P525" i="6"/>
  <c r="O419" i="6"/>
  <c r="M261" i="6"/>
  <c r="P261" i="6" s="1"/>
  <c r="L119" i="6"/>
  <c r="M298" i="6"/>
  <c r="P298" i="6" s="1"/>
  <c r="K77" i="6"/>
  <c r="I65" i="6"/>
  <c r="K65" i="6" s="1"/>
  <c r="P19" i="6"/>
  <c r="K434" i="3"/>
  <c r="K76" i="3"/>
  <c r="N181" i="4"/>
  <c r="P181" i="4" s="1"/>
  <c r="L467" i="5"/>
  <c r="O467" i="5" s="1"/>
  <c r="P55" i="5"/>
  <c r="M20" i="5"/>
  <c r="P90" i="5"/>
  <c r="P263" i="5"/>
  <c r="O44" i="4"/>
  <c r="P183" i="4"/>
  <c r="O263" i="5"/>
  <c r="L119" i="4"/>
  <c r="O119" i="4" s="1"/>
  <c r="P687" i="5"/>
  <c r="L786" i="2"/>
  <c r="O786" i="2" s="1"/>
  <c r="O263" i="3"/>
  <c r="O300" i="5"/>
  <c r="P53" i="5"/>
  <c r="O469" i="4"/>
  <c r="M149" i="5"/>
  <c r="P149" i="5" s="1"/>
  <c r="O55" i="5"/>
  <c r="O261" i="3"/>
  <c r="M389" i="4"/>
  <c r="P389" i="4" s="1"/>
  <c r="L261" i="5"/>
  <c r="O261" i="5" s="1"/>
  <c r="N328" i="4"/>
  <c r="O328" i="4" s="1"/>
  <c r="P300" i="5"/>
  <c r="M21" i="5"/>
  <c r="P472" i="5"/>
  <c r="M470" i="5"/>
  <c r="P470" i="5" s="1"/>
  <c r="P90" i="3"/>
  <c r="L66" i="4"/>
  <c r="O66" i="4" s="1"/>
  <c r="M261" i="5"/>
  <c r="P261" i="5" s="1"/>
  <c r="O41" i="5"/>
  <c r="L149" i="5"/>
  <c r="O149" i="5" s="1"/>
  <c r="K76" i="5"/>
  <c r="M66" i="5"/>
  <c r="P66" i="5" s="1"/>
  <c r="P68" i="5"/>
  <c r="O631" i="5"/>
  <c r="L629" i="5"/>
  <c r="O629" i="5" s="1"/>
  <c r="L149" i="4"/>
  <c r="O149" i="4" s="1"/>
  <c r="P59" i="5"/>
  <c r="M41" i="5"/>
  <c r="P41" i="5" s="1"/>
  <c r="P43" i="5"/>
  <c r="L345" i="5"/>
  <c r="O345" i="5" s="1"/>
  <c r="O347" i="5"/>
  <c r="L402" i="3"/>
  <c r="O402" i="3" s="1"/>
  <c r="P280" i="5"/>
  <c r="O525" i="5"/>
  <c r="L523" i="5"/>
  <c r="O523" i="5" s="1"/>
  <c r="N20" i="5"/>
  <c r="N18" i="5" s="1"/>
  <c r="N13" i="5"/>
  <c r="N21" i="5"/>
  <c r="O21" i="5" s="1"/>
  <c r="O90" i="5"/>
  <c r="L88" i="5"/>
  <c r="O33" i="5"/>
  <c r="L30" i="5"/>
  <c r="O30" i="5" s="1"/>
  <c r="L31" i="5"/>
  <c r="O31" i="5" s="1"/>
  <c r="P134" i="5"/>
  <c r="M132" i="5"/>
  <c r="P132" i="5" s="1"/>
  <c r="P263" i="3"/>
  <c r="L30" i="3"/>
  <c r="L28" i="3" s="1"/>
  <c r="O28" i="3" s="1"/>
  <c r="M33" i="4"/>
  <c r="P33" i="4" s="1"/>
  <c r="L227" i="4"/>
  <c r="P391" i="5"/>
  <c r="M389" i="5"/>
  <c r="P389" i="5" s="1"/>
  <c r="M298" i="5"/>
  <c r="P298" i="5" s="1"/>
  <c r="L389" i="5"/>
  <c r="O389" i="5" s="1"/>
  <c r="O391" i="5"/>
  <c r="N277" i="5"/>
  <c r="P277" i="5" s="1"/>
  <c r="N16" i="5"/>
  <c r="P26" i="5"/>
  <c r="N24" i="5"/>
  <c r="P24" i="5" s="1"/>
  <c r="L34" i="5"/>
  <c r="O34" i="5" s="1"/>
  <c r="P657" i="5"/>
  <c r="M655" i="5"/>
  <c r="P655" i="5" s="1"/>
  <c r="O330" i="5"/>
  <c r="O59" i="5"/>
  <c r="P404" i="5"/>
  <c r="M402" i="5"/>
  <c r="P402" i="5" s="1"/>
  <c r="P688" i="5"/>
  <c r="O688" i="5"/>
  <c r="N414" i="5"/>
  <c r="P183" i="5"/>
  <c r="O183" i="5"/>
  <c r="O421" i="5"/>
  <c r="L419" i="5"/>
  <c r="M345" i="5"/>
  <c r="P345" i="5" s="1"/>
  <c r="P15" i="5"/>
  <c r="K174" i="5"/>
  <c r="I164" i="5"/>
  <c r="K164" i="5" s="1"/>
  <c r="O29" i="5"/>
  <c r="O121" i="5"/>
  <c r="L119" i="5"/>
  <c r="O119" i="5" s="1"/>
  <c r="O328" i="5"/>
  <c r="K77" i="5"/>
  <c r="I65" i="5"/>
  <c r="K65" i="5" s="1"/>
  <c r="O280" i="3"/>
  <c r="P424" i="5"/>
  <c r="M422" i="5"/>
  <c r="P422" i="5" s="1"/>
  <c r="M33" i="5"/>
  <c r="M421" i="5"/>
  <c r="K417" i="5"/>
  <c r="N181" i="5"/>
  <c r="O167" i="5"/>
  <c r="L165" i="5"/>
  <c r="O165" i="5" s="1"/>
  <c r="M328" i="5"/>
  <c r="P328" i="5" s="1"/>
  <c r="P330" i="5"/>
  <c r="O317" i="5"/>
  <c r="L315" i="5"/>
  <c r="O315" i="5" s="1"/>
  <c r="L34" i="3"/>
  <c r="O34" i="3" s="1"/>
  <c r="O631" i="4"/>
  <c r="L34" i="4"/>
  <c r="O34" i="4" s="1"/>
  <c r="M447" i="5"/>
  <c r="P447" i="5" s="1"/>
  <c r="M446" i="5"/>
  <c r="P449" i="5"/>
  <c r="M467" i="5"/>
  <c r="P467" i="5" s="1"/>
  <c r="P469" i="5"/>
  <c r="P29" i="5"/>
  <c r="M9" i="5"/>
  <c r="L9" i="5"/>
  <c r="O12" i="5"/>
  <c r="O15" i="5"/>
  <c r="I418" i="5"/>
  <c r="K418" i="5" s="1"/>
  <c r="K434" i="5"/>
  <c r="O279" i="3"/>
  <c r="K275" i="4"/>
  <c r="P545" i="5"/>
  <c r="P279" i="5"/>
  <c r="O26" i="5"/>
  <c r="L16" i="5"/>
  <c r="L24" i="5"/>
  <c r="O23" i="5"/>
  <c r="L20" i="5"/>
  <c r="L13" i="5"/>
  <c r="L11" i="5" s="1"/>
  <c r="O19" i="5"/>
  <c r="P549" i="5"/>
  <c r="M547" i="5"/>
  <c r="P547" i="5" s="1"/>
  <c r="M546" i="5"/>
  <c r="P546" i="5" s="1"/>
  <c r="K433" i="5"/>
  <c r="K559" i="5"/>
  <c r="I543" i="5"/>
  <c r="K543" i="5" s="1"/>
  <c r="L227" i="5"/>
  <c r="O249" i="5"/>
  <c r="P23" i="5"/>
  <c r="O547" i="4"/>
  <c r="L389" i="4"/>
  <c r="O389" i="4" s="1"/>
  <c r="O41" i="4"/>
  <c r="L277" i="3"/>
  <c r="K417" i="4"/>
  <c r="O43" i="4"/>
  <c r="P55" i="4"/>
  <c r="M315" i="4"/>
  <c r="P315" i="4" s="1"/>
  <c r="O21" i="4"/>
  <c r="M53" i="4"/>
  <c r="P53" i="4" s="1"/>
  <c r="L13" i="4"/>
  <c r="L11" i="4" s="1"/>
  <c r="O53" i="4"/>
  <c r="I164" i="4"/>
  <c r="K164" i="4" s="1"/>
  <c r="O55" i="4"/>
  <c r="P347" i="3"/>
  <c r="M119" i="4"/>
  <c r="P119" i="4" s="1"/>
  <c r="N24" i="4"/>
  <c r="P24" i="4" s="1"/>
  <c r="K364" i="3"/>
  <c r="O55" i="3"/>
  <c r="O168" i="3"/>
  <c r="P279" i="3"/>
  <c r="L149" i="3"/>
  <c r="O149" i="3" s="1"/>
  <c r="O687" i="4"/>
  <c r="L132" i="4"/>
  <c r="O132" i="4" s="1"/>
  <c r="P690" i="4"/>
  <c r="M688" i="4"/>
  <c r="P688" i="4" s="1"/>
  <c r="O23" i="4"/>
  <c r="O657" i="3"/>
  <c r="L655" i="3"/>
  <c r="O655" i="3" s="1"/>
  <c r="P167" i="4"/>
  <c r="O183" i="3"/>
  <c r="O422" i="4"/>
  <c r="P90" i="4"/>
  <c r="K364" i="4"/>
  <c r="K143" i="4"/>
  <c r="I131" i="4"/>
  <c r="K131" i="4" s="1"/>
  <c r="P183" i="3"/>
  <c r="M687" i="4"/>
  <c r="P687" i="4" s="1"/>
  <c r="P264" i="4"/>
  <c r="M132" i="4"/>
  <c r="P132" i="4" s="1"/>
  <c r="K77" i="4"/>
  <c r="P151" i="4"/>
  <c r="L523" i="4"/>
  <c r="O523" i="4" s="1"/>
  <c r="N13" i="4"/>
  <c r="N11" i="4" s="1"/>
  <c r="P165" i="4"/>
  <c r="L298" i="4"/>
  <c r="O298" i="4" s="1"/>
  <c r="O300" i="4"/>
  <c r="K433" i="4"/>
  <c r="P88" i="4"/>
  <c r="O26" i="4"/>
  <c r="L16" i="4"/>
  <c r="L24" i="4"/>
  <c r="P151" i="2"/>
  <c r="O181" i="3"/>
  <c r="M422" i="3"/>
  <c r="P422" i="3" s="1"/>
  <c r="M467" i="4"/>
  <c r="P467" i="4" s="1"/>
  <c r="O546" i="4"/>
  <c r="L20" i="4"/>
  <c r="L18" i="4" s="1"/>
  <c r="P23" i="4"/>
  <c r="M20" i="4"/>
  <c r="M18" i="4" s="1"/>
  <c r="P422" i="4"/>
  <c r="L444" i="4"/>
  <c r="O444" i="4" s="1"/>
  <c r="P546" i="4"/>
  <c r="O90" i="4"/>
  <c r="K559" i="4"/>
  <c r="I543" i="4"/>
  <c r="K543" i="4" s="1"/>
  <c r="P181" i="2"/>
  <c r="O688" i="4"/>
  <c r="P634" i="4"/>
  <c r="M631" i="4"/>
  <c r="M632" i="4"/>
  <c r="P632" i="4" s="1"/>
  <c r="P26" i="4"/>
  <c r="M16" i="4"/>
  <c r="N261" i="4"/>
  <c r="O261" i="4" s="1"/>
  <c r="O263" i="4"/>
  <c r="P280" i="4"/>
  <c r="O280" i="4"/>
  <c r="P547" i="4"/>
  <c r="M9" i="4"/>
  <c r="P12" i="4"/>
  <c r="O88" i="4"/>
  <c r="O264" i="3"/>
  <c r="L227" i="3"/>
  <c r="O421" i="4"/>
  <c r="L419" i="4"/>
  <c r="O19" i="4"/>
  <c r="N685" i="4"/>
  <c r="O685" i="4" s="1"/>
  <c r="M419" i="4"/>
  <c r="P263" i="4"/>
  <c r="M149" i="4"/>
  <c r="P149" i="4" s="1"/>
  <c r="K76" i="4"/>
  <c r="I64" i="4"/>
  <c r="K64" i="4" s="1"/>
  <c r="P19" i="4"/>
  <c r="P330" i="4"/>
  <c r="M328" i="4"/>
  <c r="P279" i="4"/>
  <c r="O279" i="4"/>
  <c r="O12" i="4"/>
  <c r="L9" i="4"/>
  <c r="M655" i="4"/>
  <c r="P655" i="4" s="1"/>
  <c r="P43" i="4"/>
  <c r="M41" i="4"/>
  <c r="M298" i="4"/>
  <c r="P298" i="4" s="1"/>
  <c r="P91" i="4"/>
  <c r="O91" i="4"/>
  <c r="O181" i="2"/>
  <c r="K237" i="4"/>
  <c r="I226" i="4"/>
  <c r="M544" i="4"/>
  <c r="P544" i="4" s="1"/>
  <c r="P545" i="4"/>
  <c r="P348" i="4"/>
  <c r="O317" i="4"/>
  <c r="L315" i="4"/>
  <c r="O315" i="4" s="1"/>
  <c r="O167" i="4"/>
  <c r="L165" i="4"/>
  <c r="O165" i="4" s="1"/>
  <c r="O33" i="4"/>
  <c r="L30" i="4"/>
  <c r="L31" i="4"/>
  <c r="O31" i="4" s="1"/>
  <c r="L544" i="4"/>
  <c r="O544" i="4" s="1"/>
  <c r="N277" i="4"/>
  <c r="O277" i="4" s="1"/>
  <c r="M345" i="4"/>
  <c r="M66" i="4"/>
  <c r="P66" i="4" s="1"/>
  <c r="N20" i="4"/>
  <c r="N18" i="4" s="1"/>
  <c r="M21" i="4"/>
  <c r="P21" i="4" s="1"/>
  <c r="P631" i="3"/>
  <c r="M629" i="3"/>
  <c r="P629" i="3" s="1"/>
  <c r="O263" i="2"/>
  <c r="O631" i="3"/>
  <c r="O328" i="3"/>
  <c r="P167" i="3"/>
  <c r="K364" i="2"/>
  <c r="P261" i="2"/>
  <c r="P263" i="2"/>
  <c r="O261" i="2"/>
  <c r="N277" i="3"/>
  <c r="P277" i="3" s="1"/>
  <c r="O167" i="3"/>
  <c r="K433" i="2"/>
  <c r="P21" i="3"/>
  <c r="K433" i="3"/>
  <c r="O90" i="3"/>
  <c r="M421" i="3"/>
  <c r="P421" i="3" s="1"/>
  <c r="K77" i="3"/>
  <c r="K417" i="3"/>
  <c r="K434" i="2"/>
  <c r="M389" i="3"/>
  <c r="P389" i="3" s="1"/>
  <c r="N88" i="3"/>
  <c r="O88" i="3" s="1"/>
  <c r="P59" i="3"/>
  <c r="M345" i="3"/>
  <c r="P345" i="3" s="1"/>
  <c r="K143" i="3"/>
  <c r="I131" i="3"/>
  <c r="K131" i="3" s="1"/>
  <c r="O351" i="3"/>
  <c r="P424" i="2"/>
  <c r="L444" i="3"/>
  <c r="O444" i="3" s="1"/>
  <c r="P43" i="3"/>
  <c r="P317" i="3"/>
  <c r="M315" i="3"/>
  <c r="P315" i="3" s="1"/>
  <c r="P151" i="3"/>
  <c r="M149" i="3"/>
  <c r="P149" i="3" s="1"/>
  <c r="M526" i="2"/>
  <c r="P526" i="2" s="1"/>
  <c r="P181" i="3"/>
  <c r="L31" i="3"/>
  <c r="O31" i="3" s="1"/>
  <c r="N53" i="3"/>
  <c r="O53" i="3" s="1"/>
  <c r="L132" i="3"/>
  <c r="O132" i="3" s="1"/>
  <c r="N24" i="3"/>
  <c r="O24" i="3" s="1"/>
  <c r="P300" i="3"/>
  <c r="M298" i="3"/>
  <c r="P298" i="3" s="1"/>
  <c r="M41" i="3"/>
  <c r="P41" i="3" s="1"/>
  <c r="L298" i="3"/>
  <c r="O298" i="3" s="1"/>
  <c r="O300" i="3"/>
  <c r="O317" i="3"/>
  <c r="L315" i="3"/>
  <c r="O315" i="3" s="1"/>
  <c r="P90" i="2"/>
  <c r="P280" i="3"/>
  <c r="O43" i="3"/>
  <c r="P634" i="3"/>
  <c r="M632" i="3"/>
  <c r="P632" i="3" s="1"/>
  <c r="M419" i="2"/>
  <c r="P419" i="2" s="1"/>
  <c r="N165" i="3"/>
  <c r="P165" i="3" s="1"/>
  <c r="O391" i="3"/>
  <c r="L389" i="3"/>
  <c r="O389" i="3" s="1"/>
  <c r="P121" i="3"/>
  <c r="M119" i="3"/>
  <c r="P119" i="3" s="1"/>
  <c r="O330" i="3"/>
  <c r="P66" i="3"/>
  <c r="L16" i="3"/>
  <c r="O26" i="3"/>
  <c r="N544" i="3"/>
  <c r="N414" i="3" s="1"/>
  <c r="O68" i="3"/>
  <c r="M20" i="3"/>
  <c r="M18" i="3" s="1"/>
  <c r="M16" i="3"/>
  <c r="P16" i="3" s="1"/>
  <c r="P26" i="3"/>
  <c r="M24" i="3"/>
  <c r="L20" i="2"/>
  <c r="L18" i="2" s="1"/>
  <c r="O43" i="2"/>
  <c r="P152" i="2"/>
  <c r="M687" i="3"/>
  <c r="P690" i="3"/>
  <c r="M688" i="3"/>
  <c r="P688" i="3" s="1"/>
  <c r="M9" i="3"/>
  <c r="P12" i="3"/>
  <c r="P15" i="3"/>
  <c r="O544" i="3"/>
  <c r="O33" i="3"/>
  <c r="P168" i="3"/>
  <c r="K174" i="3"/>
  <c r="I164" i="3"/>
  <c r="K164" i="3" s="1"/>
  <c r="N9" i="3"/>
  <c r="K522" i="2"/>
  <c r="I543" i="2"/>
  <c r="K543" i="2" s="1"/>
  <c r="P43" i="2"/>
  <c r="L685" i="3"/>
  <c r="O685" i="3" s="1"/>
  <c r="L419" i="3"/>
  <c r="P19" i="3"/>
  <c r="O347" i="3"/>
  <c r="L345" i="3"/>
  <c r="O345" i="3" s="1"/>
  <c r="P55" i="3"/>
  <c r="O546" i="3"/>
  <c r="N20" i="3"/>
  <c r="N18" i="3" s="1"/>
  <c r="N13" i="3"/>
  <c r="N10" i="3" s="1"/>
  <c r="P23" i="3"/>
  <c r="P68" i="3"/>
  <c r="M33" i="3"/>
  <c r="O23" i="3"/>
  <c r="L20" i="3"/>
  <c r="L13" i="3"/>
  <c r="L21" i="3"/>
  <c r="O21" i="3" s="1"/>
  <c r="M298" i="2"/>
  <c r="P298" i="2" s="1"/>
  <c r="J275" i="2"/>
  <c r="K275" i="2" s="1"/>
  <c r="O347" i="2"/>
  <c r="L523" i="3"/>
  <c r="O523" i="3" s="1"/>
  <c r="P44" i="3"/>
  <c r="L467" i="3"/>
  <c r="O467" i="3" s="1"/>
  <c r="P29" i="3"/>
  <c r="K237" i="3"/>
  <c r="I226" i="3"/>
  <c r="K537" i="2"/>
  <c r="P469" i="3"/>
  <c r="M467" i="3"/>
  <c r="P467" i="3" s="1"/>
  <c r="L66" i="3"/>
  <c r="O66" i="3" s="1"/>
  <c r="P91" i="3"/>
  <c r="O91" i="3"/>
  <c r="O41" i="3"/>
  <c r="P330" i="3"/>
  <c r="M328" i="3"/>
  <c r="P328" i="3" s="1"/>
  <c r="M389" i="2"/>
  <c r="P389" i="2" s="1"/>
  <c r="L389" i="2"/>
  <c r="O389" i="2" s="1"/>
  <c r="L24" i="2"/>
  <c r="N20" i="2"/>
  <c r="N18" i="2" s="1"/>
  <c r="L34" i="2"/>
  <c r="O34" i="2" s="1"/>
  <c r="M402" i="2"/>
  <c r="P402" i="2" s="1"/>
  <c r="P56" i="2"/>
  <c r="L444" i="2"/>
  <c r="O444" i="2" s="1"/>
  <c r="L132" i="2"/>
  <c r="O132" i="2" s="1"/>
  <c r="P279" i="2"/>
  <c r="O632" i="2"/>
  <c r="P183" i="2"/>
  <c r="L298" i="2"/>
  <c r="O298" i="2" s="1"/>
  <c r="M66" i="2"/>
  <c r="P66" i="2" s="1"/>
  <c r="O149" i="2"/>
  <c r="M149" i="2"/>
  <c r="P149" i="2" s="1"/>
  <c r="O151" i="2"/>
  <c r="N24" i="2"/>
  <c r="O277" i="2"/>
  <c r="N10" i="2"/>
  <c r="L13" i="2"/>
  <c r="L11" i="2" s="1"/>
  <c r="M658" i="2"/>
  <c r="P658" i="2" s="1"/>
  <c r="P315" i="2"/>
  <c r="P317" i="2"/>
  <c r="M525" i="2"/>
  <c r="P525" i="2" s="1"/>
  <c r="M657" i="2"/>
  <c r="P657" i="2" s="1"/>
  <c r="P167" i="2"/>
  <c r="L30" i="2"/>
  <c r="O30" i="2" s="1"/>
  <c r="O279" i="2"/>
  <c r="L41" i="2"/>
  <c r="O41" i="2" s="1"/>
  <c r="N21" i="2"/>
  <c r="P88" i="2"/>
  <c r="O317" i="2"/>
  <c r="L315" i="2"/>
  <c r="O315" i="2" s="1"/>
  <c r="L16" i="2"/>
  <c r="L14" i="2" s="1"/>
  <c r="O14" i="2" s="1"/>
  <c r="L31" i="2"/>
  <c r="O31" i="2" s="1"/>
  <c r="O525" i="2"/>
  <c r="O23" i="2"/>
  <c r="P134" i="2"/>
  <c r="L21" i="2"/>
  <c r="O183" i="2"/>
  <c r="M547" i="2"/>
  <c r="P547" i="2" s="1"/>
  <c r="M546" i="2"/>
  <c r="M544" i="2" s="1"/>
  <c r="P544" i="2" s="1"/>
  <c r="L328" i="2"/>
  <c r="O328" i="2" s="1"/>
  <c r="O330" i="2"/>
  <c r="O90" i="2"/>
  <c r="O88" i="2"/>
  <c r="O26" i="2"/>
  <c r="L66" i="2"/>
  <c r="O66" i="2" s="1"/>
  <c r="O345" i="2"/>
  <c r="L419" i="2"/>
  <c r="O419" i="2" s="1"/>
  <c r="P55" i="2"/>
  <c r="O523" i="2"/>
  <c r="P277" i="2"/>
  <c r="O55" i="2"/>
  <c r="N53" i="2"/>
  <c r="P53" i="2" s="1"/>
  <c r="L119" i="2"/>
  <c r="O119" i="2" s="1"/>
  <c r="P330" i="2"/>
  <c r="M328" i="2"/>
  <c r="P328" i="2" s="1"/>
  <c r="M422" i="2"/>
  <c r="P422" i="2" s="1"/>
  <c r="I64" i="2"/>
  <c r="K64" i="2" s="1"/>
  <c r="K76" i="2"/>
  <c r="O165" i="2"/>
  <c r="P165" i="2"/>
  <c r="M687" i="2"/>
  <c r="M688" i="2"/>
  <c r="P688" i="2" s="1"/>
  <c r="P690" i="2"/>
  <c r="N414" i="2"/>
  <c r="O167" i="2"/>
  <c r="P19" i="2"/>
  <c r="M119" i="2"/>
  <c r="P119" i="2" s="1"/>
  <c r="P121" i="2"/>
  <c r="O19" i="2"/>
  <c r="M446" i="2"/>
  <c r="M447" i="2"/>
  <c r="P447" i="2" s="1"/>
  <c r="P449" i="2"/>
  <c r="M33" i="2"/>
  <c r="M13" i="2" s="1"/>
  <c r="M11" i="2" s="1"/>
  <c r="I226" i="2"/>
  <c r="K237" i="2"/>
  <c r="O546" i="2"/>
  <c r="O238" i="2"/>
  <c r="L227" i="2"/>
  <c r="I131" i="2"/>
  <c r="K131" i="2" s="1"/>
  <c r="K143" i="2"/>
  <c r="N11" i="2"/>
  <c r="N9" i="2"/>
  <c r="O629" i="2"/>
  <c r="L402" i="2"/>
  <c r="O402" i="2" s="1"/>
  <c r="O631" i="2"/>
  <c r="P12" i="2"/>
  <c r="M9" i="2"/>
  <c r="I65" i="2"/>
  <c r="K65" i="2" s="1"/>
  <c r="K77" i="2"/>
  <c r="O12" i="2"/>
  <c r="L9" i="2"/>
  <c r="P280" i="2"/>
  <c r="O280" i="2"/>
  <c r="M655" i="2"/>
  <c r="P655" i="2" s="1"/>
  <c r="P472" i="2"/>
  <c r="M470" i="2"/>
  <c r="P470" i="2" s="1"/>
  <c r="M469" i="2"/>
  <c r="O547" i="2"/>
  <c r="P41" i="2"/>
  <c r="P26" i="2"/>
  <c r="M16" i="2"/>
  <c r="M24" i="2"/>
  <c r="O687" i="2"/>
  <c r="L685" i="2"/>
  <c r="O685" i="2" s="1"/>
  <c r="M631" i="2"/>
  <c r="M632" i="2"/>
  <c r="P632" i="2" s="1"/>
  <c r="P634" i="2"/>
  <c r="P347" i="2"/>
  <c r="M345" i="2"/>
  <c r="P345" i="2" s="1"/>
  <c r="K174" i="2"/>
  <c r="I164" i="2"/>
  <c r="K164" i="2" s="1"/>
  <c r="M21" i="2"/>
  <c r="P23" i="2"/>
  <c r="M20" i="2"/>
  <c r="M55" i="1"/>
  <c r="M53" i="1" s="1"/>
  <c r="L330" i="1"/>
  <c r="L328" i="1" s="1"/>
  <c r="N279" i="1"/>
  <c r="K207" i="1"/>
  <c r="K801" i="1"/>
  <c r="I112" i="1"/>
  <c r="J722" i="1"/>
  <c r="K722" i="1" s="1"/>
  <c r="K823" i="1"/>
  <c r="K826" i="1"/>
  <c r="M134" i="1"/>
  <c r="M132" i="1" s="1"/>
  <c r="L657" i="1"/>
  <c r="L655" i="1" s="1"/>
  <c r="N121" i="1"/>
  <c r="N119" i="1" s="1"/>
  <c r="O74" i="1"/>
  <c r="J112" i="1"/>
  <c r="N229" i="1"/>
  <c r="J233" i="1"/>
  <c r="N90" i="1"/>
  <c r="N88" i="1" s="1"/>
  <c r="J708" i="1"/>
  <c r="K708" i="1" s="1"/>
  <c r="M347" i="1"/>
  <c r="M345" i="1" s="1"/>
  <c r="P168" i="1"/>
  <c r="L229" i="1"/>
  <c r="L331" i="1"/>
  <c r="O331" i="1" s="1"/>
  <c r="K338" i="1"/>
  <c r="K145" i="1"/>
  <c r="K103" i="1"/>
  <c r="M446" i="1"/>
  <c r="M444" i="1" s="1"/>
  <c r="K462" i="1"/>
  <c r="N134" i="1"/>
  <c r="N132" i="1" s="1"/>
  <c r="I233" i="1"/>
  <c r="K370" i="1"/>
  <c r="N404" i="1"/>
  <c r="N402" i="1" s="1"/>
  <c r="K78" i="1"/>
  <c r="K81" i="1"/>
  <c r="M300" i="1"/>
  <c r="M298" i="1" s="1"/>
  <c r="N391" i="1"/>
  <c r="N389" i="1" s="1"/>
  <c r="M657" i="1"/>
  <c r="M655" i="1" s="1"/>
  <c r="K84" i="1"/>
  <c r="J364" i="1"/>
  <c r="M405" i="1"/>
  <c r="P405" i="1" s="1"/>
  <c r="K485" i="1"/>
  <c r="J603" i="1"/>
  <c r="K670" i="1"/>
  <c r="J675" i="1"/>
  <c r="J669" i="1" s="1"/>
  <c r="J654" i="1" s="1"/>
  <c r="K654" i="1" s="1"/>
  <c r="N55" i="1"/>
  <c r="N53" i="1" s="1"/>
  <c r="N228" i="1"/>
  <c r="J236" i="1"/>
  <c r="P323" i="1"/>
  <c r="K437" i="1"/>
  <c r="J596" i="1"/>
  <c r="J100" i="1"/>
  <c r="K100" i="1" s="1"/>
  <c r="K107" i="1"/>
  <c r="K290" i="1"/>
  <c r="J701" i="1"/>
  <c r="K701" i="1" s="1"/>
  <c r="K204" i="1"/>
  <c r="J568" i="1"/>
  <c r="K568" i="1" s="1"/>
  <c r="N59" i="1"/>
  <c r="P59" i="1" s="1"/>
  <c r="N91" i="1"/>
  <c r="O91" i="1" s="1"/>
  <c r="I197" i="1"/>
  <c r="K197" i="1" s="1"/>
  <c r="K225" i="1"/>
  <c r="I236" i="1"/>
  <c r="K310" i="1"/>
  <c r="I364" i="1"/>
  <c r="M408" i="1"/>
  <c r="P408" i="1" s="1"/>
  <c r="K726" i="1"/>
  <c r="K82" i="1"/>
  <c r="K104" i="1"/>
  <c r="P127" i="1"/>
  <c r="N231" i="1"/>
  <c r="O266" i="1"/>
  <c r="O303" i="1"/>
  <c r="O320" i="1"/>
  <c r="O350" i="1"/>
  <c r="N528" i="1"/>
  <c r="P528" i="1" s="1"/>
  <c r="J583" i="1"/>
  <c r="J577" i="1" s="1"/>
  <c r="K577" i="1" s="1"/>
  <c r="L33" i="1"/>
  <c r="L31" i="1" s="1"/>
  <c r="O58" i="1"/>
  <c r="P69" i="1"/>
  <c r="J77" i="1"/>
  <c r="J65" i="1" s="1"/>
  <c r="K113" i="1"/>
  <c r="K116" i="1"/>
  <c r="K206" i="1"/>
  <c r="K223" i="1"/>
  <c r="P320" i="1"/>
  <c r="O336" i="1"/>
  <c r="K369" i="1"/>
  <c r="K372" i="1"/>
  <c r="K440" i="1"/>
  <c r="K442" i="1"/>
  <c r="O170" i="1"/>
  <c r="O184" i="1"/>
  <c r="M404" i="1"/>
  <c r="P404" i="1" s="1"/>
  <c r="L421" i="1"/>
  <c r="L419" i="1" s="1"/>
  <c r="N634" i="1"/>
  <c r="N631" i="1" s="1"/>
  <c r="K106" i="1"/>
  <c r="J194" i="1"/>
  <c r="K325" i="1"/>
  <c r="L405" i="1"/>
  <c r="O405" i="1" s="1"/>
  <c r="K463" i="1"/>
  <c r="M631" i="1"/>
  <c r="M629" i="1" s="1"/>
  <c r="K700" i="1"/>
  <c r="M56" i="1"/>
  <c r="P56" i="1" s="1"/>
  <c r="K115" i="1"/>
  <c r="N122" i="1"/>
  <c r="M125" i="1"/>
  <c r="P125" i="1" s="1"/>
  <c r="P138" i="1"/>
  <c r="K193" i="1"/>
  <c r="J235" i="1"/>
  <c r="N263" i="1"/>
  <c r="N261" i="1" s="1"/>
  <c r="N280" i="1"/>
  <c r="P280" i="1" s="1"/>
  <c r="L283" i="1"/>
  <c r="O283" i="1" s="1"/>
  <c r="I314" i="1"/>
  <c r="K314" i="1" s="1"/>
  <c r="M317" i="1"/>
  <c r="M315" i="1" s="1"/>
  <c r="K360" i="1"/>
  <c r="K379" i="1"/>
  <c r="N424" i="1"/>
  <c r="N422" i="1" s="1"/>
  <c r="P422" i="1" s="1"/>
  <c r="L36" i="1"/>
  <c r="L34" i="1" s="1"/>
  <c r="O34" i="1" s="1"/>
  <c r="M469" i="1"/>
  <c r="M467" i="1" s="1"/>
  <c r="K489" i="1"/>
  <c r="J721" i="1"/>
  <c r="K721" i="1" s="1"/>
  <c r="M421" i="1"/>
  <c r="M419" i="1" s="1"/>
  <c r="L183" i="1"/>
  <c r="L181" i="1" s="1"/>
  <c r="P189" i="1"/>
  <c r="L238" i="1"/>
  <c r="M318" i="1"/>
  <c r="P318" i="1" s="1"/>
  <c r="K435" i="1"/>
  <c r="J604" i="1"/>
  <c r="N405" i="1"/>
  <c r="P74" i="1"/>
  <c r="J76" i="1"/>
  <c r="J64" i="1" s="1"/>
  <c r="K109" i="1"/>
  <c r="O140" i="1"/>
  <c r="N198" i="1"/>
  <c r="N209" i="1"/>
  <c r="M267" i="1"/>
  <c r="P267" i="1" s="1"/>
  <c r="L301" i="1"/>
  <c r="O301" i="1" s="1"/>
  <c r="L321" i="1"/>
  <c r="O321" i="1" s="1"/>
  <c r="M33" i="1"/>
  <c r="M31" i="1" s="1"/>
  <c r="K803" i="1"/>
  <c r="K111" i="1"/>
  <c r="L26" i="1"/>
  <c r="L24" i="1" s="1"/>
  <c r="K80" i="1"/>
  <c r="P96" i="1"/>
  <c r="K102" i="1"/>
  <c r="K110" i="1"/>
  <c r="M155" i="1"/>
  <c r="P155" i="1" s="1"/>
  <c r="O191" i="1"/>
  <c r="I248" i="1"/>
  <c r="K248" i="1" s="1"/>
  <c r="O282" i="1"/>
  <c r="K378" i="1"/>
  <c r="K381" i="1"/>
  <c r="I388" i="1"/>
  <c r="K388" i="1" s="1"/>
  <c r="M392" i="1"/>
  <c r="P392" i="1" s="1"/>
  <c r="I443" i="1"/>
  <c r="K443" i="1" s="1"/>
  <c r="K460" i="1"/>
  <c r="K487" i="1"/>
  <c r="M546" i="1"/>
  <c r="K649" i="1"/>
  <c r="K728" i="1"/>
  <c r="I785" i="1"/>
  <c r="K822" i="1"/>
  <c r="K825" i="1"/>
  <c r="K828" i="1"/>
  <c r="O49" i="1"/>
  <c r="K114" i="1"/>
  <c r="K159" i="1"/>
  <c r="L171" i="1"/>
  <c r="O171" i="1" s="1"/>
  <c r="L230" i="1"/>
  <c r="K275" i="1"/>
  <c r="K312" i="1"/>
  <c r="I434" i="1"/>
  <c r="I418" i="1" s="1"/>
  <c r="J560" i="1"/>
  <c r="K560" i="1" s="1"/>
  <c r="M789" i="1"/>
  <c r="O61" i="1"/>
  <c r="O93" i="1"/>
  <c r="O127" i="1"/>
  <c r="P140" i="1"/>
  <c r="M167" i="1"/>
  <c r="I235" i="1"/>
  <c r="M279" i="1"/>
  <c r="P46" i="1"/>
  <c r="L56" i="1"/>
  <c r="O56" i="1" s="1"/>
  <c r="P58" i="1"/>
  <c r="L68" i="1"/>
  <c r="N68" i="1"/>
  <c r="N66" i="1" s="1"/>
  <c r="K79" i="1"/>
  <c r="K99" i="1"/>
  <c r="O157" i="1"/>
  <c r="N167" i="1"/>
  <c r="N165" i="1" s="1"/>
  <c r="P170" i="1"/>
  <c r="I190" i="1"/>
  <c r="K190" i="1" s="1"/>
  <c r="K271" i="1"/>
  <c r="P282" i="1"/>
  <c r="K288" i="1"/>
  <c r="K293" i="1"/>
  <c r="N300" i="1"/>
  <c r="K311" i="1"/>
  <c r="O333" i="1"/>
  <c r="N347" i="1"/>
  <c r="N345" i="1" s="1"/>
  <c r="O353" i="1"/>
  <c r="N449" i="1"/>
  <c r="O449" i="1" s="1"/>
  <c r="M525" i="1"/>
  <c r="M523" i="1" s="1"/>
  <c r="L631" i="1"/>
  <c r="L629" i="1" s="1"/>
  <c r="J785" i="1"/>
  <c r="L788" i="1"/>
  <c r="L786" i="1" s="1"/>
  <c r="O306" i="1"/>
  <c r="L392" i="1"/>
  <c r="O392" i="1" s="1"/>
  <c r="N472" i="1"/>
  <c r="P472" i="1" s="1"/>
  <c r="M43" i="1"/>
  <c r="M41" i="1" s="1"/>
  <c r="N23" i="1"/>
  <c r="N21" i="1" s="1"/>
  <c r="O69" i="1"/>
  <c r="P71" i="1"/>
  <c r="I77" i="1"/>
  <c r="I65" i="1" s="1"/>
  <c r="O96" i="1"/>
  <c r="L121" i="1"/>
  <c r="L119" i="1" s="1"/>
  <c r="O135" i="1"/>
  <c r="I143" i="1"/>
  <c r="K143" i="1" s="1"/>
  <c r="L168" i="1"/>
  <c r="O168" i="1" s="1"/>
  <c r="L217" i="1"/>
  <c r="K244" i="1"/>
  <c r="M263" i="1"/>
  <c r="P303" i="1"/>
  <c r="K309" i="1"/>
  <c r="L317" i="1"/>
  <c r="N330" i="1"/>
  <c r="O330" i="1" s="1"/>
  <c r="M330" i="1"/>
  <c r="K340" i="1"/>
  <c r="L348" i="1"/>
  <c r="O348" i="1" s="1"/>
  <c r="K359" i="1"/>
  <c r="K365" i="1"/>
  <c r="K385" i="1"/>
  <c r="K412" i="1"/>
  <c r="K464" i="1"/>
  <c r="K498" i="1"/>
  <c r="K538" i="1"/>
  <c r="K541" i="1"/>
  <c r="J569" i="1"/>
  <c r="K569" i="1" s="1"/>
  <c r="J582" i="1"/>
  <c r="J576" i="1" s="1"/>
  <c r="J595" i="1"/>
  <c r="J621" i="1"/>
  <c r="K621" i="1" s="1"/>
  <c r="L639" i="1"/>
  <c r="O639" i="1" s="1"/>
  <c r="K725" i="1"/>
  <c r="K821" i="1"/>
  <c r="K824" i="1"/>
  <c r="K827" i="1"/>
  <c r="O351" i="1"/>
  <c r="M47" i="1"/>
  <c r="P47" i="1" s="1"/>
  <c r="P61" i="1"/>
  <c r="P93" i="1"/>
  <c r="M122" i="1"/>
  <c r="P122" i="1" s="1"/>
  <c r="M135" i="1"/>
  <c r="P135" i="1" s="1"/>
  <c r="K144" i="1"/>
  <c r="I148" i="1"/>
  <c r="K148" i="1" s="1"/>
  <c r="M151" i="1"/>
  <c r="M149" i="1" s="1"/>
  <c r="N151" i="1"/>
  <c r="M171" i="1"/>
  <c r="P171" i="1" s="1"/>
  <c r="M183" i="1"/>
  <c r="M181" i="1" s="1"/>
  <c r="J237" i="1"/>
  <c r="K237" i="1" s="1"/>
  <c r="N249" i="1"/>
  <c r="L264" i="1"/>
  <c r="O264" i="1" s="1"/>
  <c r="P266" i="1"/>
  <c r="N277" i="1"/>
  <c r="M283" i="1"/>
  <c r="P283" i="1" s="1"/>
  <c r="K294" i="1"/>
  <c r="N317" i="1"/>
  <c r="N315" i="1" s="1"/>
  <c r="L334" i="1"/>
  <c r="O334" i="1" s="1"/>
  <c r="M391" i="1"/>
  <c r="P391" i="1" s="1"/>
  <c r="M395" i="1"/>
  <c r="P395" i="1" s="1"/>
  <c r="K438" i="1"/>
  <c r="K483" i="1"/>
  <c r="L525" i="1"/>
  <c r="L523" i="1" s="1"/>
  <c r="K542" i="1"/>
  <c r="K643" i="1"/>
  <c r="L23" i="1"/>
  <c r="L21" i="1" s="1"/>
  <c r="I76" i="1"/>
  <c r="K83" i="1"/>
  <c r="K87" i="1"/>
  <c r="L167" i="1"/>
  <c r="L165" i="1" s="1"/>
  <c r="L187" i="1"/>
  <c r="O187" i="1" s="1"/>
  <c r="N217" i="1"/>
  <c r="N238" i="1"/>
  <c r="L249" i="1"/>
  <c r="O249" i="1" s="1"/>
  <c r="L231" i="1"/>
  <c r="P264" i="1"/>
  <c r="K291" i="1"/>
  <c r="K297" i="1"/>
  <c r="L300" i="1"/>
  <c r="L347" i="1"/>
  <c r="L345" i="1" s="1"/>
  <c r="K374" i="1"/>
  <c r="K439" i="1"/>
  <c r="K466" i="1"/>
  <c r="J561" i="1"/>
  <c r="K561" i="1" s="1"/>
  <c r="J620" i="1"/>
  <c r="K620" i="1" s="1"/>
  <c r="K644" i="1"/>
  <c r="K647" i="1"/>
  <c r="K671" i="1"/>
  <c r="K723" i="1"/>
  <c r="J729" i="1"/>
  <c r="K729" i="1" s="1"/>
  <c r="N791" i="1"/>
  <c r="P791" i="1" s="1"/>
  <c r="P29" i="1"/>
  <c r="J86" i="1"/>
  <c r="K86" i="1" s="1"/>
  <c r="K98" i="1"/>
  <c r="N9" i="1"/>
  <c r="N15" i="1"/>
  <c r="N29" i="1"/>
  <c r="O89" i="1"/>
  <c r="P137" i="1"/>
  <c r="K174" i="1"/>
  <c r="M334" i="1"/>
  <c r="P334" i="1" s="1"/>
  <c r="P336" i="1"/>
  <c r="J355" i="1"/>
  <c r="K355" i="1" s="1"/>
  <c r="K362" i="1"/>
  <c r="P390" i="1"/>
  <c r="M26" i="1"/>
  <c r="M68" i="1"/>
  <c r="L90" i="1"/>
  <c r="P186" i="1"/>
  <c r="K215" i="1"/>
  <c r="I208" i="1"/>
  <c r="K208" i="1" s="1"/>
  <c r="L267" i="1"/>
  <c r="O267" i="1" s="1"/>
  <c r="K276" i="1"/>
  <c r="L280" i="1"/>
  <c r="J327" i="1"/>
  <c r="K327" i="1" s="1"/>
  <c r="O397" i="1"/>
  <c r="L391" i="1"/>
  <c r="O391" i="1" s="1"/>
  <c r="P403" i="1"/>
  <c r="N26" i="1"/>
  <c r="L43" i="1"/>
  <c r="N44" i="1"/>
  <c r="O44" i="1" s="1"/>
  <c r="L55" i="1"/>
  <c r="L53" i="1" s="1"/>
  <c r="O71" i="1"/>
  <c r="M90" i="1"/>
  <c r="K176" i="1"/>
  <c r="L198" i="1"/>
  <c r="K246" i="1"/>
  <c r="L263" i="1"/>
  <c r="L261" i="1" s="1"/>
  <c r="L395" i="1"/>
  <c r="O395" i="1" s="1"/>
  <c r="O410" i="1"/>
  <c r="L404" i="1"/>
  <c r="O404" i="1" s="1"/>
  <c r="J417" i="1"/>
  <c r="K417" i="1" s="1"/>
  <c r="K433" i="1"/>
  <c r="L477" i="1"/>
  <c r="O477" i="1" s="1"/>
  <c r="L469" i="1"/>
  <c r="L467" i="1" s="1"/>
  <c r="O479" i="1"/>
  <c r="N152" i="1"/>
  <c r="P154" i="1"/>
  <c r="L15" i="1"/>
  <c r="M23" i="1"/>
  <c r="L29" i="1"/>
  <c r="N43" i="1"/>
  <c r="N41" i="1" s="1"/>
  <c r="O46" i="1"/>
  <c r="M121" i="1"/>
  <c r="O124" i="1"/>
  <c r="L134" i="1"/>
  <c r="L151" i="1"/>
  <c r="O154" i="1"/>
  <c r="N183" i="1"/>
  <c r="O186" i="1"/>
  <c r="K224" i="1"/>
  <c r="I216" i="1"/>
  <c r="K216" i="1" s="1"/>
  <c r="N230" i="1"/>
  <c r="L279" i="1"/>
  <c r="O346" i="1"/>
  <c r="M348" i="1"/>
  <c r="P348" i="1" s="1"/>
  <c r="P350" i="1"/>
  <c r="M15" i="1"/>
  <c r="P32" i="1"/>
  <c r="O125" i="1"/>
  <c r="O137" i="1"/>
  <c r="O138" i="1"/>
  <c r="I130" i="1"/>
  <c r="K130" i="1" s="1"/>
  <c r="K146" i="1"/>
  <c r="I164" i="1"/>
  <c r="K164" i="1" s="1"/>
  <c r="P184" i="1"/>
  <c r="L209" i="1"/>
  <c r="K214" i="1"/>
  <c r="L228" i="1"/>
  <c r="I260" i="1"/>
  <c r="K260" i="1" s="1"/>
  <c r="K287" i="1"/>
  <c r="O329" i="1"/>
  <c r="M331" i="1"/>
  <c r="P331" i="1" s="1"/>
  <c r="P333" i="1"/>
  <c r="M351" i="1"/>
  <c r="P351" i="1" s="1"/>
  <c r="P353" i="1"/>
  <c r="M687" i="1"/>
  <c r="M685" i="1" s="1"/>
  <c r="M688" i="1"/>
  <c r="M301" i="1"/>
  <c r="P301" i="1" s="1"/>
  <c r="M304" i="1"/>
  <c r="P304" i="1" s="1"/>
  <c r="P316" i="1"/>
  <c r="L318" i="1"/>
  <c r="O318" i="1" s="1"/>
  <c r="L454" i="1"/>
  <c r="O454" i="1" s="1"/>
  <c r="L446" i="1"/>
  <c r="L444" i="1" s="1"/>
  <c r="J465" i="1"/>
  <c r="K465" i="1" s="1"/>
  <c r="M526" i="1"/>
  <c r="N660" i="1"/>
  <c r="O660" i="1" s="1"/>
  <c r="N690" i="1"/>
  <c r="P690" i="1" s="1"/>
  <c r="O456" i="1"/>
  <c r="I522" i="1"/>
  <c r="K522" i="1" s="1"/>
  <c r="K537" i="1"/>
  <c r="L546" i="1"/>
  <c r="O557" i="1"/>
  <c r="K672" i="1"/>
  <c r="K674" i="1"/>
  <c r="K699" i="1"/>
  <c r="P806" i="1"/>
  <c r="M805" i="1"/>
  <c r="P805" i="1" s="1"/>
  <c r="L429" i="1"/>
  <c r="O429" i="1" s="1"/>
  <c r="O431" i="1"/>
  <c r="J434" i="1"/>
  <c r="J418" i="1" s="1"/>
  <c r="K492" i="1"/>
  <c r="O504" i="1"/>
  <c r="L502" i="1"/>
  <c r="O502" i="1" s="1"/>
  <c r="N504" i="1"/>
  <c r="N502" i="1" s="1"/>
  <c r="N505" i="1"/>
  <c r="P524" i="1"/>
  <c r="P555" i="1"/>
  <c r="M545" i="1"/>
  <c r="N549" i="1"/>
  <c r="I559" i="1"/>
  <c r="K673" i="1"/>
  <c r="J679" i="1"/>
  <c r="J678" i="1" s="1"/>
  <c r="K247" i="1"/>
  <c r="K651" i="1"/>
  <c r="I628" i="1"/>
  <c r="K628" i="1" s="1"/>
  <c r="L687" i="1"/>
  <c r="K720" i="1"/>
  <c r="L533" i="1"/>
  <c r="O533" i="1" s="1"/>
  <c r="O641" i="1"/>
  <c r="O535" i="1"/>
  <c r="M14" i="3" l="1"/>
  <c r="P14" i="3" s="1"/>
  <c r="M11" i="8"/>
  <c r="P328" i="7"/>
  <c r="M419" i="8"/>
  <c r="P419" i="8" s="1"/>
  <c r="P631" i="8"/>
  <c r="P33" i="8"/>
  <c r="O345" i="7"/>
  <c r="P13" i="8"/>
  <c r="N10" i="7"/>
  <c r="N8" i="7" s="1"/>
  <c r="O16" i="7"/>
  <c r="I180" i="8"/>
  <c r="K180" i="8" s="1"/>
  <c r="M544" i="6"/>
  <c r="P544" i="6" s="1"/>
  <c r="P16" i="7"/>
  <c r="M31" i="8"/>
  <c r="P31" i="8" s="1"/>
  <c r="M30" i="8"/>
  <c r="P30" i="8" s="1"/>
  <c r="M655" i="6"/>
  <c r="P655" i="6" s="1"/>
  <c r="N37" i="7"/>
  <c r="N37" i="8"/>
  <c r="O66" i="8"/>
  <c r="O119" i="6"/>
  <c r="P53" i="8"/>
  <c r="L14" i="7"/>
  <c r="O14" i="7" s="1"/>
  <c r="L10" i="7"/>
  <c r="P24" i="8"/>
  <c r="N11" i="7"/>
  <c r="P11" i="7" s="1"/>
  <c r="O16" i="8"/>
  <c r="L14" i="8"/>
  <c r="O14" i="8" s="1"/>
  <c r="O13" i="8"/>
  <c r="L10" i="8"/>
  <c r="L8" i="8" s="1"/>
  <c r="P444" i="8"/>
  <c r="O20" i="8"/>
  <c r="P18" i="8"/>
  <c r="P20" i="8"/>
  <c r="L37" i="8"/>
  <c r="O41" i="8"/>
  <c r="O30" i="8"/>
  <c r="L28" i="8"/>
  <c r="O28" i="8" s="1"/>
  <c r="O9" i="8"/>
  <c r="N10" i="8"/>
  <c r="N8" i="8" s="1"/>
  <c r="N11" i="8"/>
  <c r="M37" i="8"/>
  <c r="L28" i="7"/>
  <c r="O28" i="7" s="1"/>
  <c r="O523" i="8"/>
  <c r="L414" i="8"/>
  <c r="O414" i="8" s="1"/>
  <c r="L18" i="8"/>
  <c r="O18" i="8" s="1"/>
  <c r="P9" i="8"/>
  <c r="M8" i="8"/>
  <c r="P20" i="6"/>
  <c r="I180" i="6"/>
  <c r="K180" i="6" s="1"/>
  <c r="O20" i="6"/>
  <c r="P345" i="4"/>
  <c r="O13" i="7"/>
  <c r="L37" i="7"/>
  <c r="O30" i="3"/>
  <c r="I180" i="5"/>
  <c r="K180" i="5" s="1"/>
  <c r="P16" i="6"/>
  <c r="P469" i="6"/>
  <c r="P446" i="7"/>
  <c r="M444" i="7"/>
  <c r="P444" i="7" s="1"/>
  <c r="M37" i="7"/>
  <c r="L28" i="6"/>
  <c r="O28" i="6" s="1"/>
  <c r="P21" i="7"/>
  <c r="P469" i="7"/>
  <c r="M467" i="7"/>
  <c r="O18" i="7"/>
  <c r="M14" i="7"/>
  <c r="P14" i="7" s="1"/>
  <c r="P9" i="7"/>
  <c r="P13" i="7"/>
  <c r="M10" i="7"/>
  <c r="O9" i="7"/>
  <c r="P20" i="5"/>
  <c r="P20" i="7"/>
  <c r="M18" i="7"/>
  <c r="P18" i="7" s="1"/>
  <c r="O20" i="7"/>
  <c r="K226" i="7"/>
  <c r="I180" i="7"/>
  <c r="K180" i="7" s="1"/>
  <c r="P33" i="7"/>
  <c r="M30" i="7"/>
  <c r="M31" i="7"/>
  <c r="P31" i="7" s="1"/>
  <c r="P544" i="7"/>
  <c r="O467" i="7"/>
  <c r="L414" i="7"/>
  <c r="O414" i="7" s="1"/>
  <c r="O21" i="6"/>
  <c r="M18" i="6"/>
  <c r="P18" i="6" s="1"/>
  <c r="P421" i="6"/>
  <c r="M419" i="6"/>
  <c r="P419" i="6" s="1"/>
  <c r="O181" i="4"/>
  <c r="P132" i="6"/>
  <c r="L414" i="6"/>
  <c r="O414" i="6" s="1"/>
  <c r="M18" i="5"/>
  <c r="P18" i="5" s="1"/>
  <c r="O24" i="6"/>
  <c r="L18" i="6"/>
  <c r="O18" i="6" s="1"/>
  <c r="O53" i="6"/>
  <c r="M11" i="6"/>
  <c r="P11" i="6" s="1"/>
  <c r="P13" i="6"/>
  <c r="M10" i="6"/>
  <c r="O20" i="5"/>
  <c r="P41" i="6"/>
  <c r="N37" i="6"/>
  <c r="O41" i="6"/>
  <c r="P788" i="6"/>
  <c r="M786" i="6"/>
  <c r="L10" i="6"/>
  <c r="O13" i="6"/>
  <c r="O9" i="6"/>
  <c r="L11" i="6"/>
  <c r="O11" i="6" s="1"/>
  <c r="N14" i="6"/>
  <c r="P14" i="6" s="1"/>
  <c r="N10" i="6"/>
  <c r="N8" i="6" s="1"/>
  <c r="P33" i="6"/>
  <c r="M31" i="6"/>
  <c r="P31" i="6" s="1"/>
  <c r="M30" i="6"/>
  <c r="K364" i="1"/>
  <c r="M37" i="6"/>
  <c r="L37" i="6"/>
  <c r="O16" i="6"/>
  <c r="L14" i="6"/>
  <c r="P21" i="5"/>
  <c r="P328" i="4"/>
  <c r="O16" i="5"/>
  <c r="L28" i="5"/>
  <c r="O28" i="5" s="1"/>
  <c r="O277" i="5"/>
  <c r="M544" i="5"/>
  <c r="P544" i="5" s="1"/>
  <c r="P421" i="5"/>
  <c r="M419" i="5"/>
  <c r="N10" i="5"/>
  <c r="N8" i="5" s="1"/>
  <c r="N11" i="5"/>
  <c r="O11" i="5" s="1"/>
  <c r="O24" i="5"/>
  <c r="O9" i="5"/>
  <c r="M30" i="5"/>
  <c r="P33" i="5"/>
  <c r="M13" i="5"/>
  <c r="M31" i="5"/>
  <c r="P31" i="5" s="1"/>
  <c r="N14" i="5"/>
  <c r="P14" i="5" s="1"/>
  <c r="P16" i="5"/>
  <c r="M13" i="4"/>
  <c r="M11" i="4" s="1"/>
  <c r="P11" i="4" s="1"/>
  <c r="M31" i="4"/>
  <c r="P31" i="4" s="1"/>
  <c r="O88" i="5"/>
  <c r="L37" i="5"/>
  <c r="M30" i="4"/>
  <c r="P30" i="4" s="1"/>
  <c r="L18" i="5"/>
  <c r="O18" i="5" s="1"/>
  <c r="P9" i="5"/>
  <c r="P446" i="5"/>
  <c r="M444" i="5"/>
  <c r="P444" i="5" s="1"/>
  <c r="O419" i="5"/>
  <c r="L414" i="5"/>
  <c r="O414" i="5" s="1"/>
  <c r="O13" i="5"/>
  <c r="L10" i="5"/>
  <c r="L14" i="5"/>
  <c r="P181" i="5"/>
  <c r="O181" i="5"/>
  <c r="M37" i="5"/>
  <c r="N37" i="5"/>
  <c r="M685" i="4"/>
  <c r="O24" i="4"/>
  <c r="N10" i="4"/>
  <c r="N8" i="4" s="1"/>
  <c r="O11" i="4"/>
  <c r="N37" i="3"/>
  <c r="O13" i="4"/>
  <c r="P18" i="4"/>
  <c r="O30" i="4"/>
  <c r="L28" i="4"/>
  <c r="O28" i="4" s="1"/>
  <c r="P53" i="3"/>
  <c r="P88" i="3"/>
  <c r="O18" i="4"/>
  <c r="P631" i="4"/>
  <c r="M629" i="4"/>
  <c r="P629" i="4" s="1"/>
  <c r="O20" i="4"/>
  <c r="P20" i="4"/>
  <c r="K226" i="4"/>
  <c r="I180" i="4"/>
  <c r="K180" i="4" s="1"/>
  <c r="P277" i="4"/>
  <c r="N37" i="4"/>
  <c r="P419" i="4"/>
  <c r="L37" i="3"/>
  <c r="O9" i="4"/>
  <c r="O419" i="4"/>
  <c r="L414" i="4"/>
  <c r="O414" i="4" s="1"/>
  <c r="O16" i="4"/>
  <c r="L14" i="4"/>
  <c r="O14" i="4" s="1"/>
  <c r="M37" i="4"/>
  <c r="P41" i="4"/>
  <c r="P9" i="4"/>
  <c r="N11" i="3"/>
  <c r="O277" i="3"/>
  <c r="L37" i="4"/>
  <c r="L10" i="4"/>
  <c r="P16" i="4"/>
  <c r="M14" i="4"/>
  <c r="P14" i="4" s="1"/>
  <c r="P685" i="4"/>
  <c r="P261" i="4"/>
  <c r="N414" i="4"/>
  <c r="M37" i="3"/>
  <c r="M419" i="3"/>
  <c r="P419" i="3" s="1"/>
  <c r="P18" i="3"/>
  <c r="P24" i="3"/>
  <c r="O13" i="2"/>
  <c r="P20" i="2"/>
  <c r="O24" i="2"/>
  <c r="O165" i="3"/>
  <c r="M523" i="2"/>
  <c r="P523" i="2" s="1"/>
  <c r="O20" i="3"/>
  <c r="L18" i="3"/>
  <c r="O18" i="3" s="1"/>
  <c r="P9" i="3"/>
  <c r="K226" i="3"/>
  <c r="I180" i="3"/>
  <c r="K180" i="3" s="1"/>
  <c r="N8" i="3"/>
  <c r="P544" i="3"/>
  <c r="P24" i="2"/>
  <c r="L10" i="2"/>
  <c r="O10" i="2" s="1"/>
  <c r="O20" i="2"/>
  <c r="M30" i="3"/>
  <c r="P33" i="3"/>
  <c r="M31" i="3"/>
  <c r="P31" i="3" s="1"/>
  <c r="M13" i="3"/>
  <c r="P687" i="3"/>
  <c r="M685" i="3"/>
  <c r="P685" i="3" s="1"/>
  <c r="P20" i="3"/>
  <c r="P21" i="2"/>
  <c r="N37" i="2"/>
  <c r="O13" i="3"/>
  <c r="L10" i="3"/>
  <c r="L11" i="3"/>
  <c r="L414" i="3"/>
  <c r="O414" i="3" s="1"/>
  <c r="O419" i="3"/>
  <c r="O16" i="3"/>
  <c r="L14" i="3"/>
  <c r="O14" i="3" s="1"/>
  <c r="P11" i="2"/>
  <c r="O16" i="2"/>
  <c r="O53" i="2"/>
  <c r="O21" i="2"/>
  <c r="N8" i="2"/>
  <c r="P546" i="2"/>
  <c r="M37" i="2"/>
  <c r="L28" i="2"/>
  <c r="O28" i="2" s="1"/>
  <c r="P300" i="1"/>
  <c r="O18" i="2"/>
  <c r="O11" i="2"/>
  <c r="P9" i="2"/>
  <c r="K226" i="2"/>
  <c r="I180" i="2"/>
  <c r="K180" i="2" s="1"/>
  <c r="P13" i="2"/>
  <c r="M10" i="2"/>
  <c r="P10" i="2" s="1"/>
  <c r="O9" i="2"/>
  <c r="P33" i="2"/>
  <c r="M30" i="2"/>
  <c r="M31" i="2"/>
  <c r="P31" i="2" s="1"/>
  <c r="M18" i="2"/>
  <c r="P18" i="2" s="1"/>
  <c r="P687" i="2"/>
  <c r="M685" i="2"/>
  <c r="P685" i="2" s="1"/>
  <c r="M629" i="2"/>
  <c r="P629" i="2" s="1"/>
  <c r="P631" i="2"/>
  <c r="L37" i="2"/>
  <c r="O198" i="1"/>
  <c r="P53" i="1"/>
  <c r="L414" i="2"/>
  <c r="O414" i="2" s="1"/>
  <c r="M14" i="2"/>
  <c r="P14" i="2" s="1"/>
  <c r="P16" i="2"/>
  <c r="P469" i="2"/>
  <c r="M467" i="2"/>
  <c r="P467" i="2" s="1"/>
  <c r="M444" i="2"/>
  <c r="P446" i="2"/>
  <c r="O119" i="1"/>
  <c r="I131" i="1"/>
  <c r="K131" i="1" s="1"/>
  <c r="K669" i="1"/>
  <c r="O134" i="1"/>
  <c r="K233" i="1"/>
  <c r="P132" i="1"/>
  <c r="P424" i="1"/>
  <c r="O209" i="1"/>
  <c r="N421" i="1"/>
  <c r="P421" i="1" s="1"/>
  <c r="N526" i="1"/>
  <c r="O526" i="1" s="1"/>
  <c r="O424" i="1"/>
  <c r="O528" i="1"/>
  <c r="O279" i="1"/>
  <c r="K65" i="1"/>
  <c r="P91" i="1"/>
  <c r="K112" i="1"/>
  <c r="J593" i="1"/>
  <c r="J592" i="1" s="1"/>
  <c r="K592" i="1" s="1"/>
  <c r="L16" i="1"/>
  <c r="L14" i="1" s="1"/>
  <c r="K418" i="1"/>
  <c r="O53" i="1"/>
  <c r="O90" i="1"/>
  <c r="N298" i="1"/>
  <c r="P298" i="1" s="1"/>
  <c r="O634" i="1"/>
  <c r="O36" i="1"/>
  <c r="L30" i="1"/>
  <c r="P634" i="1"/>
  <c r="P134" i="1"/>
  <c r="N632" i="1"/>
  <c r="O632" i="1" s="1"/>
  <c r="O23" i="1"/>
  <c r="L13" i="1"/>
  <c r="L11" i="1" s="1"/>
  <c r="O347" i="1"/>
  <c r="L389" i="1"/>
  <c r="O389" i="1" s="1"/>
  <c r="N525" i="1"/>
  <c r="N523" i="1" s="1"/>
  <c r="P523" i="1" s="1"/>
  <c r="O55" i="1"/>
  <c r="P68" i="1"/>
  <c r="P55" i="1"/>
  <c r="J594" i="1"/>
  <c r="K594" i="1" s="1"/>
  <c r="O690" i="1"/>
  <c r="K675" i="1"/>
  <c r="M402" i="1"/>
  <c r="P402" i="1" s="1"/>
  <c r="O300" i="1"/>
  <c r="N227" i="1"/>
  <c r="P151" i="1"/>
  <c r="K785" i="1"/>
  <c r="O59" i="1"/>
  <c r="O263" i="1"/>
  <c r="K236" i="1"/>
  <c r="O165" i="1"/>
  <c r="P631" i="1"/>
  <c r="N629" i="1"/>
  <c r="P629" i="1" s="1"/>
  <c r="J559" i="1"/>
  <c r="J543" i="1" s="1"/>
  <c r="K576" i="1"/>
  <c r="N788" i="1"/>
  <c r="N786" i="1" s="1"/>
  <c r="O786" i="1" s="1"/>
  <c r="M30" i="1"/>
  <c r="M28" i="1" s="1"/>
  <c r="J226" i="1"/>
  <c r="J180" i="1" s="1"/>
  <c r="O631" i="1"/>
  <c r="L227" i="1"/>
  <c r="M389" i="1"/>
  <c r="P389" i="1" s="1"/>
  <c r="O68" i="1"/>
  <c r="K235" i="1"/>
  <c r="N328" i="1"/>
  <c r="O328" i="1" s="1"/>
  <c r="I226" i="1"/>
  <c r="I180" i="1" s="1"/>
  <c r="P330" i="1"/>
  <c r="O21" i="1"/>
  <c r="K77" i="1"/>
  <c r="L66" i="1"/>
  <c r="O66" i="1" s="1"/>
  <c r="L277" i="1"/>
  <c r="O277" i="1" s="1"/>
  <c r="O280" i="1"/>
  <c r="O261" i="1"/>
  <c r="N470" i="1"/>
  <c r="O470" i="1" s="1"/>
  <c r="O472" i="1"/>
  <c r="O238" i="1"/>
  <c r="N149" i="1"/>
  <c r="P149" i="1" s="1"/>
  <c r="N446" i="1"/>
  <c r="O446" i="1" s="1"/>
  <c r="P449" i="1"/>
  <c r="N447" i="1"/>
  <c r="N789" i="1"/>
  <c r="P789" i="1" s="1"/>
  <c r="N469" i="1"/>
  <c r="N467" i="1" s="1"/>
  <c r="M66" i="1"/>
  <c r="P66" i="1" s="1"/>
  <c r="M328" i="1"/>
  <c r="P315" i="1"/>
  <c r="O317" i="1"/>
  <c r="L315" i="1"/>
  <c r="O315" i="1" s="1"/>
  <c r="O217" i="1"/>
  <c r="P347" i="1"/>
  <c r="O345" i="1"/>
  <c r="P279" i="1"/>
  <c r="M277" i="1"/>
  <c r="P277" i="1" s="1"/>
  <c r="L298" i="1"/>
  <c r="P345" i="1"/>
  <c r="O167" i="1"/>
  <c r="O121" i="1"/>
  <c r="L20" i="1"/>
  <c r="L18" i="1" s="1"/>
  <c r="K76" i="1"/>
  <c r="I64" i="1"/>
  <c r="K64" i="1" s="1"/>
  <c r="P317" i="1"/>
  <c r="L132" i="1"/>
  <c r="O132" i="1" s="1"/>
  <c r="O791" i="1"/>
  <c r="P263" i="1"/>
  <c r="M261" i="1"/>
  <c r="P261" i="1" s="1"/>
  <c r="P167" i="1"/>
  <c r="M165" i="1"/>
  <c r="P165" i="1" s="1"/>
  <c r="P41" i="1"/>
  <c r="N546" i="1"/>
  <c r="O546" i="1" s="1"/>
  <c r="N547" i="1"/>
  <c r="M544" i="1"/>
  <c r="P545" i="1"/>
  <c r="N657" i="1"/>
  <c r="N658" i="1"/>
  <c r="P15" i="1"/>
  <c r="P183" i="1"/>
  <c r="N181" i="1"/>
  <c r="P23" i="1"/>
  <c r="M20" i="1"/>
  <c r="M13" i="1"/>
  <c r="M21" i="1"/>
  <c r="P21" i="1" s="1"/>
  <c r="P90" i="1"/>
  <c r="M88" i="1"/>
  <c r="P88" i="1" s="1"/>
  <c r="N33" i="1"/>
  <c r="M9" i="1"/>
  <c r="M119" i="1"/>
  <c r="P119" i="1" s="1"/>
  <c r="P121" i="1"/>
  <c r="O15" i="1"/>
  <c r="N16" i="1"/>
  <c r="O26" i="1"/>
  <c r="P26" i="1"/>
  <c r="M16" i="1"/>
  <c r="M14" i="1" s="1"/>
  <c r="M24" i="1"/>
  <c r="N20" i="1"/>
  <c r="N18" i="1" s="1"/>
  <c r="P549" i="1"/>
  <c r="O549" i="1"/>
  <c r="L9" i="1"/>
  <c r="I543" i="1"/>
  <c r="L544" i="1"/>
  <c r="K434" i="1"/>
  <c r="L149" i="1"/>
  <c r="O151" i="1"/>
  <c r="O183" i="1"/>
  <c r="L685" i="1"/>
  <c r="P660" i="1"/>
  <c r="L88" i="1"/>
  <c r="O88" i="1" s="1"/>
  <c r="N687" i="1"/>
  <c r="N685" i="1" s="1"/>
  <c r="P685" i="1" s="1"/>
  <c r="N688" i="1"/>
  <c r="O688" i="1" s="1"/>
  <c r="L402" i="1"/>
  <c r="O402" i="1" s="1"/>
  <c r="L28" i="1"/>
  <c r="O29" i="1"/>
  <c r="O422" i="1"/>
  <c r="P152" i="1"/>
  <c r="O152" i="1"/>
  <c r="O43" i="1"/>
  <c r="L41" i="1"/>
  <c r="P43" i="1"/>
  <c r="P44" i="1"/>
  <c r="N24" i="1"/>
  <c r="O24" i="1" s="1"/>
  <c r="P11" i="8" l="1"/>
  <c r="P37" i="8"/>
  <c r="M414" i="8"/>
  <c r="P414" i="8" s="1"/>
  <c r="P10" i="7"/>
  <c r="O10" i="7"/>
  <c r="L8" i="7"/>
  <c r="O8" i="7" s="1"/>
  <c r="O11" i="7"/>
  <c r="M28" i="8"/>
  <c r="P28" i="8" s="1"/>
  <c r="O37" i="8"/>
  <c r="P37" i="7"/>
  <c r="O10" i="4"/>
  <c r="O37" i="7"/>
  <c r="O11" i="8"/>
  <c r="P10" i="8"/>
  <c r="P8" i="8"/>
  <c r="O8" i="8"/>
  <c r="O10" i="8"/>
  <c r="P30" i="7"/>
  <c r="M28" i="7"/>
  <c r="P28" i="7" s="1"/>
  <c r="P467" i="7"/>
  <c r="M414" i="7"/>
  <c r="P414" i="7" s="1"/>
  <c r="M8" i="7"/>
  <c r="P8" i="7" s="1"/>
  <c r="P37" i="6"/>
  <c r="O37" i="6"/>
  <c r="P786" i="6"/>
  <c r="M414" i="6"/>
  <c r="P414" i="6" s="1"/>
  <c r="O14" i="6"/>
  <c r="O10" i="6"/>
  <c r="P10" i="6"/>
  <c r="M8" i="6"/>
  <c r="P8" i="6" s="1"/>
  <c r="P30" i="6"/>
  <c r="M28" i="6"/>
  <c r="P28" i="6" s="1"/>
  <c r="L8" i="6"/>
  <c r="O8" i="6" s="1"/>
  <c r="M10" i="4"/>
  <c r="P10" i="4" s="1"/>
  <c r="M414" i="4"/>
  <c r="P414" i="4" s="1"/>
  <c r="P13" i="4"/>
  <c r="P37" i="5"/>
  <c r="M28" i="4"/>
  <c r="P28" i="4" s="1"/>
  <c r="O37" i="5"/>
  <c r="O10" i="5"/>
  <c r="P30" i="5"/>
  <c r="M28" i="5"/>
  <c r="P28" i="5" s="1"/>
  <c r="M414" i="5"/>
  <c r="P414" i="5" s="1"/>
  <c r="P419" i="5"/>
  <c r="L8" i="5"/>
  <c r="O8" i="5" s="1"/>
  <c r="M10" i="5"/>
  <c r="P13" i="5"/>
  <c r="M11" i="5"/>
  <c r="P11" i="5" s="1"/>
  <c r="O14" i="5"/>
  <c r="O11" i="3"/>
  <c r="P37" i="3"/>
  <c r="O37" i="3"/>
  <c r="L8" i="4"/>
  <c r="O8" i="4" s="1"/>
  <c r="O37" i="4"/>
  <c r="P37" i="4"/>
  <c r="P37" i="2"/>
  <c r="O37" i="2"/>
  <c r="P13" i="3"/>
  <c r="M10" i="3"/>
  <c r="M11" i="3"/>
  <c r="P11" i="3" s="1"/>
  <c r="M414" i="3"/>
  <c r="P414" i="3" s="1"/>
  <c r="L8" i="2"/>
  <c r="O8" i="2" s="1"/>
  <c r="O10" i="3"/>
  <c r="L8" i="3"/>
  <c r="O8" i="3" s="1"/>
  <c r="P30" i="3"/>
  <c r="M28" i="3"/>
  <c r="P28" i="3" s="1"/>
  <c r="M8" i="2"/>
  <c r="P8" i="2" s="1"/>
  <c r="M28" i="2"/>
  <c r="P28" i="2" s="1"/>
  <c r="P30" i="2"/>
  <c r="P444" i="2"/>
  <c r="M414" i="2"/>
  <c r="P414" i="2" s="1"/>
  <c r="O16" i="1"/>
  <c r="K593" i="1"/>
  <c r="O421" i="1"/>
  <c r="N419" i="1"/>
  <c r="P419" i="1" s="1"/>
  <c r="P526" i="1"/>
  <c r="O525" i="1"/>
  <c r="O227" i="1"/>
  <c r="O523" i="1"/>
  <c r="P525" i="1"/>
  <c r="K559" i="1"/>
  <c r="N37" i="1"/>
  <c r="O298" i="1"/>
  <c r="P632" i="1"/>
  <c r="O149" i="1"/>
  <c r="L10" i="1"/>
  <c r="L8" i="1" s="1"/>
  <c r="O788" i="1"/>
  <c r="P786" i="1"/>
  <c r="O789" i="1"/>
  <c r="P788" i="1"/>
  <c r="K226" i="1"/>
  <c r="K180" i="1"/>
  <c r="K543" i="1"/>
  <c r="O629" i="1"/>
  <c r="P469" i="1"/>
  <c r="P328" i="1"/>
  <c r="O20" i="1"/>
  <c r="N14" i="1"/>
  <c r="P14" i="1" s="1"/>
  <c r="P467" i="1"/>
  <c r="O467" i="1"/>
  <c r="P470" i="1"/>
  <c r="N444" i="1"/>
  <c r="P446" i="1"/>
  <c r="L414" i="1"/>
  <c r="M37" i="1"/>
  <c r="O18" i="1"/>
  <c r="O469" i="1"/>
  <c r="P688" i="1"/>
  <c r="P447" i="1"/>
  <c r="O447" i="1"/>
  <c r="P9" i="1"/>
  <c r="P24" i="1"/>
  <c r="O547" i="1"/>
  <c r="P547" i="1"/>
  <c r="O685" i="1"/>
  <c r="P16" i="1"/>
  <c r="P658" i="1"/>
  <c r="O658" i="1"/>
  <c r="N544" i="1"/>
  <c r="O544" i="1" s="1"/>
  <c r="P546" i="1"/>
  <c r="O41" i="1"/>
  <c r="L37" i="1"/>
  <c r="O419" i="1"/>
  <c r="O9" i="1"/>
  <c r="P20" i="1"/>
  <c r="M18" i="1"/>
  <c r="P18" i="1" s="1"/>
  <c r="P687" i="1"/>
  <c r="O687" i="1"/>
  <c r="M414" i="1"/>
  <c r="O181" i="1"/>
  <c r="P181" i="1"/>
  <c r="P657" i="1"/>
  <c r="N655" i="1"/>
  <c r="O657" i="1"/>
  <c r="N30" i="1"/>
  <c r="O33" i="1"/>
  <c r="N31" i="1"/>
  <c r="P33" i="1"/>
  <c r="N13" i="1"/>
  <c r="P13" i="1" s="1"/>
  <c r="M10" i="1"/>
  <c r="M8" i="1" s="1"/>
  <c r="M11" i="1"/>
  <c r="M8" i="4" l="1"/>
  <c r="P8" i="4" s="1"/>
  <c r="P10" i="5"/>
  <c r="M8" i="5"/>
  <c r="P8" i="5" s="1"/>
  <c r="P10" i="3"/>
  <c r="M8" i="3"/>
  <c r="P8" i="3" s="1"/>
  <c r="P37" i="1"/>
  <c r="O37" i="1"/>
  <c r="P544" i="1"/>
  <c r="N414" i="1"/>
  <c r="O414" i="1" s="1"/>
  <c r="O14" i="1"/>
  <c r="P444" i="1"/>
  <c r="O444" i="1"/>
  <c r="O30" i="1"/>
  <c r="N28" i="1"/>
  <c r="P30" i="1"/>
  <c r="N10" i="1"/>
  <c r="P10" i="1" s="1"/>
  <c r="N11" i="1"/>
  <c r="O11" i="1" s="1"/>
  <c r="O13" i="1"/>
  <c r="P655" i="1"/>
  <c r="O655" i="1"/>
  <c r="P31" i="1"/>
  <c r="O31" i="1"/>
  <c r="P414" i="1" l="1"/>
  <c r="P11" i="1"/>
  <c r="N8" i="1"/>
  <c r="O10" i="1"/>
  <c r="P28" i="1"/>
  <c r="O28" i="1"/>
  <c r="O8" i="1" l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13" authorId="0" shapeId="0" xr:uid="{E5831FEF-4788-4736-A8D5-2705627F2D6E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  <comment ref="L116" authorId="0" shapeId="0" xr:uid="{FF2544C2-3E08-4996-866C-AFB3C47AE1F3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9AA4C0AE-CE8E-4767-B419-6F2330036E85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<sst xmlns="http://schemas.openxmlformats.org/spreadsheetml/2006/main" count="32641" uniqueCount="363">
  <si>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</si>
  <si>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</si>
  <si>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</si>
  <si>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</si>
  <si>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</si>
  <si>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</si>
  <si>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</si>
  <si>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</si>
  <si>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</si>
  <si>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</si>
  <si>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</si>
  <si>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</si>
  <si>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</si>
  <si>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</si>
  <si>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</si>
  <si>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</si>
  <si>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</si>
  <si>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</si>
  <si>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</si>
  <si>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</si>
  <si>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</si>
  <si>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</si>
  <si>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</si>
  <si>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</si>
  <si>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</si>
  <si>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</si>
  <si>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</si>
  <si>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</si>
  <si>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</si>
  <si>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</si>
  <si>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</si>
  <si>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</si>
  <si>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</si>
  <si>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</si>
  <si>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</si>
  <si>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</si>
  <si>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</si>
  <si>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</si>
  <si>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</si>
  <si>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</si>
  <si>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</si>
  <si>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</si>
  <si>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</si>
  <si>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</si>
  <si>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</si>
  <si>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</si>
  <si>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</si>
  <si>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</si>
  <si>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</si>
  <si>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</si>
  <si>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</si>
  <si>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</si>
  <si>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</si>
  <si>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</si>
  <si>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</si>
  <si>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</si>
  <si>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</si>
  <si>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</si>
  <si>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</si>
  <si>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</si>
  <si>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</si>
  <si>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</si>
  <si>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</si>
  <si>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</si>
  <si>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</si>
  <si>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</si>
  <si>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</si>
  <si>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</si>
  <si>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</si>
  <si>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</si>
  <si>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</si>
  <si>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</si>
  <si>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</si>
  <si>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</si>
  <si>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</si>
  <si>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</si>
  <si>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</si>
  <si>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</si>
  <si>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</si>
  <si>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</si>
  <si>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</si>
  <si>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</si>
  <si>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</si>
  <si>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</si>
  <si>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</si>
  <si>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</si>
  <si>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</si>
  <si>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</si>
  <si>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</si>
  <si>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</si>
  <si>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</si>
  <si>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</si>
  <si>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</si>
  <si>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</si>
  <si>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</si>
  <si>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</si>
  <si>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</si>
  <si>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</si>
  <si>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</si>
  <si>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</si>
  <si>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</si>
  <si>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</si>
  <si>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</si>
  <si>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</si>
  <si>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</si>
  <si>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</si>
  <si>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</si>
  <si>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</si>
  <si>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</si>
  <si>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</si>
  <si>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</si>
  <si>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</si>
  <si>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</si>
  <si>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</si>
  <si>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</si>
  <si>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</si>
  <si>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</si>
  <si>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</si>
  <si>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</si>
  <si>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</si>
  <si>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</si>
  <si>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</si>
  <si>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</si>
  <si>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</si>
  <si>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</si>
  <si>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</si>
  <si>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</si>
  <si>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</si>
  <si>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</si>
  <si>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</si>
  <si>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</si>
  <si>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</si>
  <si>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</si>
  <si>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</si>
  <si>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</si>
  <si>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</si>
  <si>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</si>
  <si>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</si>
  <si>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</si>
  <si>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</si>
  <si>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</si>
  <si>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</si>
  <si>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</si>
  <si>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</si>
  <si>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</si>
  <si>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</si>
  <si>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</si>
  <si>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</si>
  <si>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</si>
  <si>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</si>
  <si>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</si>
  <si>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</si>
  <si>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</si>
  <si>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</si>
  <si>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</si>
  <si>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</si>
  <si>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</si>
  <si>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</si>
  <si>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</si>
  <si>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</si>
  <si>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</si>
  <si>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</si>
  <si>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</si>
  <si>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</si>
  <si>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</si>
  <si>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</si>
  <si>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</si>
  <si>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</si>
  <si>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</si>
  <si>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</si>
  <si>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</si>
  <si>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</si>
  <si>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</si>
  <si>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</si>
  <si>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</si>
  <si>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</si>
  <si>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</si>
  <si>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</si>
  <si>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</si>
  <si>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</si>
  <si>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</si>
  <si>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</si>
  <si>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</si>
  <si>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</si>
  <si>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</si>
  <si>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</si>
  <si>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</si>
  <si>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</si>
  <si>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</si>
  <si>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</si>
  <si>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</si>
  <si>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</si>
  <si>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</si>
  <si>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</si>
  <si>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</si>
  <si>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</si>
  <si>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</si>
  <si>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</si>
  <si>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</si>
  <si>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</si>
  <si>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</si>
  <si>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</si>
  <si>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</si>
  <si>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</si>
  <si>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</si>
  <si>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</si>
  <si>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</si>
  <si>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</si>
  <si>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</si>
  <si>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</si>
  <si>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</si>
  <si>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</si>
  <si>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</si>
  <si>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</si>
  <si>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</si>
  <si>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</si>
  <si>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</si>
  <si>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</si>
  <si>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</si>
  <si>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</si>
  <si>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</si>
  <si>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</si>
  <si>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</si>
  <si>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</si>
  <si>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</si>
  <si>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</si>
  <si>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</si>
  <si>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</si>
  <si>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</si>
  <si>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</si>
  <si>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</si>
  <si>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</si>
  <si>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</si>
  <si>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</si>
  <si>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</si>
  <si>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</si>
  <si>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</si>
  <si>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</si>
  <si>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</si>
  <si>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</si>
  <si>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</si>
  <si>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</si>
  <si>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</si>
  <si>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</si>
  <si>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</si>
  <si>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</si>
  <si>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</si>
  <si>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</si>
  <si>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</si>
  <si>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</si>
  <si>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</si>
  <si>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</si>
  <si>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</si>
  <si>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</si>
  <si>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</si>
  <si>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</si>
  <si>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</si>
  <si>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</si>
  <si>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</si>
  <si>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</si>
  <si>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</si>
  <si>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</si>
  <si>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</si>
  <si>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</si>
  <si>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</si>
  <si>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</si>
  <si>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</si>
  <si>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</si>
  <si>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</si>
  <si>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</si>
  <si>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</si>
  <si>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</si>
  <si>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</si>
  <si>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</si>
  <si>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</si>
  <si>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</si>
  <si>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</si>
  <si>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</si>
  <si>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</si>
  <si>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</si>
  <si>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</si>
  <si>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</si>
  <si>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</si>
  <si>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</si>
  <si>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</si>
  <si>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</si>
  <si>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</si>
  <si>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</si>
  <si>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</si>
  <si>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</si>
  <si>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</si>
  <si>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</si>
  <si>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</si>
  <si>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</si>
  <si>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</si>
  <si>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</si>
  <si>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</si>
  <si>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</si>
  <si>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</si>
  <si>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</si>
  <si>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</si>
  <si>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</si>
  <si>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</si>
  <si>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</si>
  <si>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</si>
  <si>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</si>
  <si>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</si>
  <si>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</si>
  <si>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</si>
  <si>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</si>
  <si>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</si>
  <si>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</si>
  <si>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</si>
  <si>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</si>
  <si>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</si>
  <si>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</si>
  <si>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</si>
  <si>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</si>
  <si>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</si>
  <si>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</si>
  <si>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</si>
  <si>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</si>
  <si>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</si>
  <si>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</si>
  <si>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</si>
  <si>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</si>
  <si>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</si>
  <si>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</si>
  <si>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</si>
  <si>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</si>
  <si>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</si>
  <si>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ข้อมูล ณ วันที่ 15 สิงหาคม 2566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</si>
  <si>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</si>
  <si>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</si>
  <si>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</si>
  <si>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</si>
  <si>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</si>
  <si>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</si>
  <si>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</si>
  <si>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</si>
  <si>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</si>
  <si>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</si>
  <si>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โอนกลับส่วนกลาง5,200แล้ว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</si>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</sst>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  <fill>
      <patternFill patternType="solid">
        <fgColor rgb="FF274E13"/>
        <bgColor rgb="FF274E1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5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 applyFont="1" applyAlignment="1"/>
    <xf numFmtId="0" fontId="60" fillId="2" borderId="10" xfId="0" applyFont="1" applyFill="1" applyBorder="1" applyAlignment="1"/>
    <xf numFmtId="0" fontId="55" fillId="2" borderId="10" xfId="0" applyFont="1" applyFill="1" applyBorder="1" applyAlignment="1"/>
    <xf numFmtId="0" fontId="3" fillId="0" borderId="10" xfId="0" applyFont="1" applyBorder="1"/>
    <xf numFmtId="0" fontId="65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60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3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4" fillId="42" borderId="11" xfId="0" applyNumberFormat="1" applyFont="1" applyFill="1" applyBorder="1" applyAlignment="1"/>
    <xf numFmtId="189" fontId="6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70" workbookViewId="0">
      <pane ySplit="6" topLeftCell="A7" activePane="bottomLeft" state="frozen"/>
      <selection pane="bottomLeft" activeCell="A4" sqref="A4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0.42578125" bestFit="1" customWidth="1"/>
    <col min="11" max="11" width="12.5703125" customWidth="1"/>
    <col min="12" max="14" width="24.7109375" bestFit="1" customWidth="1"/>
    <col min="15" max="15" width="20.140625" bestFit="1" customWidth="1"/>
    <col min="16" max="16" width="22" bestFit="1" customWidth="1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154310331</v>
      </c>
      <c r="M8" s="22">
        <f t="shared" ca="1" si="0"/>
        <v>159319744.04999989</v>
      </c>
      <c r="N8" s="22">
        <f t="shared" ca="1" si="0"/>
        <v>136671820.74999976</v>
      </c>
      <c r="O8" s="22">
        <f t="shared" ref="O8:O16" ca="1" si="1">IF(L8&gt;0,N8*100/L8,0)</f>
        <v>88.569456020413682</v>
      </c>
      <c r="P8" s="22">
        <f t="shared" ref="P8:P16" ca="1" si="2">IF(M8&gt;0,N8*100/M8,0)</f>
        <v>85.784609788920804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154310331</v>
      </c>
      <c r="M10" s="30">
        <f t="shared" ca="1" si="4"/>
        <v>159319744.04999989</v>
      </c>
      <c r="N10" s="30">
        <f t="shared" ca="1" si="4"/>
        <v>136671820.74999976</v>
      </c>
      <c r="O10" s="30">
        <f t="shared" ca="1" si="1"/>
        <v>88.569456020413682</v>
      </c>
      <c r="P10" s="30">
        <f t="shared" ca="1" si="2"/>
        <v>85.784609788920804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140088131</v>
      </c>
      <c r="M11" s="38">
        <f t="shared" ca="1" si="5"/>
        <v>146129262.23999989</v>
      </c>
      <c r="N11" s="38">
        <f t="shared" ca="1" si="5"/>
        <v>123481838.93999977</v>
      </c>
      <c r="O11" s="38">
        <f t="shared" ca="1" si="1"/>
        <v>88.145825102056477</v>
      </c>
      <c r="P11" s="38">
        <f t="shared" ca="1" si="2"/>
        <v>84.501787696153272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140088131</v>
      </c>
      <c r="M13" s="45">
        <f t="shared" ca="1" si="7"/>
        <v>146129262.23999989</v>
      </c>
      <c r="N13" s="45">
        <f t="shared" ca="1" si="7"/>
        <v>123481838.93999977</v>
      </c>
      <c r="O13" s="45">
        <f t="shared" ca="1" si="1"/>
        <v>88.145825102056477</v>
      </c>
      <c r="P13" s="45">
        <f t="shared" ca="1" si="2"/>
        <v>84.501787696153272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13190481.809999999</v>
      </c>
      <c r="N14" s="38">
        <f t="shared" ca="1" si="8"/>
        <v>13189981.809999999</v>
      </c>
      <c r="O14" s="38">
        <f t="shared" ca="1" si="1"/>
        <v>92.742204511257029</v>
      </c>
      <c r="P14" s="38">
        <f t="shared" ca="1" si="2"/>
        <v>99.996209387896485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13190481.809999999</v>
      </c>
      <c r="N16" s="52">
        <f t="shared" ca="1" si="10"/>
        <v>13189981.809999999</v>
      </c>
      <c r="O16" s="52">
        <f t="shared" ca="1" si="1"/>
        <v>92.742204511257029</v>
      </c>
      <c r="P16" s="52">
        <f t="shared" ca="1" si="2"/>
        <v>99.996209387896485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105807783.1999999</v>
      </c>
      <c r="N18" s="22">
        <f t="shared" ca="1" si="11"/>
        <v>92891592.96999979</v>
      </c>
      <c r="O18" s="22">
        <f t="shared" ref="O18:O26" ca="1" si="12">IF(L18&gt;0,N18*100/L18,0)</f>
        <v>92.374985861568959</v>
      </c>
      <c r="P18" s="22">
        <f t="shared" ref="P18:P26" ca="1" si="13">IF(M18&gt;0,N18*100/M18,0)</f>
        <v>87.792778716868426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105807783.1999999</v>
      </c>
      <c r="N20" s="30">
        <f t="shared" ca="1" si="15"/>
        <v>92891592.96999979</v>
      </c>
      <c r="O20" s="30">
        <f t="shared" ca="1" si="12"/>
        <v>92.374985861568959</v>
      </c>
      <c r="P20" s="30">
        <f t="shared" ca="1" si="13"/>
        <v>87.792778716868426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92617301.389999896</v>
      </c>
      <c r="N21" s="38">
        <f t="shared" ca="1" si="16"/>
        <v>79701611.159999788</v>
      </c>
      <c r="O21" s="38">
        <f t="shared" ca="1" si="12"/>
        <v>92.314494368292401</v>
      </c>
      <c r="P21" s="38">
        <f t="shared" ca="1" si="13"/>
        <v>86.054775904543206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92617301.389999896</v>
      </c>
      <c r="N23" s="45">
        <f ca="1">N46+N58+N71+N93+N124+N137+N154+N186+N170+N266+N282+N303+N320+N333+N350+N394+N407</f>
        <v>79701611.159999788</v>
      </c>
      <c r="O23" s="45">
        <f t="shared" ca="1" si="12"/>
        <v>92.314494368292401</v>
      </c>
      <c r="P23" s="45">
        <f t="shared" ca="1" si="13"/>
        <v>86.054775904543206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13190481.809999999</v>
      </c>
      <c r="N24" s="38">
        <f t="shared" ca="1" si="18"/>
        <v>13189981.809999999</v>
      </c>
      <c r="O24" s="38">
        <f t="shared" ca="1" si="12"/>
        <v>92.742204511257029</v>
      </c>
      <c r="P24" s="38">
        <f t="shared" ca="1" si="13"/>
        <v>99.996209387896485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13190481.809999999</v>
      </c>
      <c r="N26" s="52">
        <f t="shared" ca="1" si="20"/>
        <v>13189981.809999999</v>
      </c>
      <c r="O26" s="52">
        <f t="shared" ca="1" si="12"/>
        <v>92.742204511257029</v>
      </c>
      <c r="P26" s="52">
        <f t="shared" ca="1" si="13"/>
        <v>99.996209387896485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53751081</v>
      </c>
      <c r="M28" s="22">
        <f t="shared" ca="1" si="21"/>
        <v>53511960.849999994</v>
      </c>
      <c r="N28" s="22">
        <f t="shared" ca="1" si="21"/>
        <v>43780227.779999986</v>
      </c>
      <c r="O28" s="22">
        <f t="shared" ref="O28:O37" ca="1" si="22">IF(L28&gt;0,N28*100/L28,0)</f>
        <v>81.449948476385046</v>
      </c>
      <c r="P28" s="22">
        <f t="shared" ref="P28:P31" ca="1" si="23">IF(M28&gt;0,N28*100/M28,0)</f>
        <v>81.813910543702292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53751081</v>
      </c>
      <c r="M30" s="30">
        <f t="shared" ca="1" si="25"/>
        <v>53511960.849999994</v>
      </c>
      <c r="N30" s="30">
        <f t="shared" ca="1" si="25"/>
        <v>43780227.779999986</v>
      </c>
      <c r="O30" s="30">
        <f t="shared" ca="1" si="22"/>
        <v>81.449948476385046</v>
      </c>
      <c r="P30" s="30">
        <f t="shared" ca="1" si="23"/>
        <v>81.813910543702292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53751081</v>
      </c>
      <c r="M31" s="38">
        <f t="shared" ca="1" si="26"/>
        <v>53511960.849999994</v>
      </c>
      <c r="N31" s="38">
        <f t="shared" ca="1" si="26"/>
        <v>43780227.779999986</v>
      </c>
      <c r="O31" s="38">
        <f t="shared" ca="1" si="22"/>
        <v>81.449948476385046</v>
      </c>
      <c r="P31" s="38">
        <f t="shared" ca="1" si="23"/>
        <v>81.813910543702292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53751081</v>
      </c>
      <c r="M33" s="45">
        <f t="shared" ca="1" si="28"/>
        <v>53511960.849999994</v>
      </c>
      <c r="N33" s="45">
        <f t="shared" ca="1" si="28"/>
        <v>43780227.779999986</v>
      </c>
      <c r="O33" s="45">
        <f t="shared" ca="1" si="22"/>
        <v>81.449948476385046</v>
      </c>
      <c r="P33" s="45">
        <f t="shared" ref="P33:P37" ca="1" si="29">IF(M33&gt;0,N33*100/M33,0)</f>
        <v>81.813910543702292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100792283.1999999</v>
      </c>
      <c r="N37" s="59">
        <f ca="1">N41+N53+N66+N88+N119+N132+N149+N165+N181+N261+N277+N298+N315+N328+N345+N389+N402</f>
        <v>92891592.96999979</v>
      </c>
      <c r="O37" s="59">
        <f t="shared" ca="1" si="22"/>
        <v>92.374985861568959</v>
      </c>
      <c r="P37" s="59">
        <f t="shared" ca="1" si="29"/>
        <v>92.161413573375512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15218179.3899999</v>
      </c>
      <c r="N41" s="85">
        <f t="shared" ca="1" si="33"/>
        <v>13115193.6</v>
      </c>
      <c r="O41" s="85">
        <f t="shared" ref="O41:O45" ca="1" si="34">IF(L41&gt;0,N41*100/L41,0)</f>
        <v>99.406854158692383</v>
      </c>
      <c r="P41" s="85">
        <f t="shared" ref="P41:P49" ca="1" si="35">IF(M41&gt;0,N41*100/M41,0)</f>
        <v>86.181094754463174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15218179.3899999</v>
      </c>
      <c r="N43" s="92">
        <f t="shared" ca="1" si="37"/>
        <v>13115193.6</v>
      </c>
      <c r="O43" s="92">
        <f t="shared" ca="1" si="34"/>
        <v>99.406854158692383</v>
      </c>
      <c r="P43" s="92">
        <f t="shared" ca="1" si="35"/>
        <v>86.181094754463174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15218179.3899999</v>
      </c>
      <c r="N44" s="38">
        <f t="shared" ca="1" si="38"/>
        <v>13115193.6</v>
      </c>
      <c r="O44" s="38">
        <f t="shared" ca="1" si="34"/>
        <v>99.406854158692383</v>
      </c>
      <c r="P44" s="38">
        <f t="shared" ca="1" si="35"/>
        <v>86.181094754463174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"),15218179.3899999)</f>
        <v>15218179.3899999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"),13115193.6)</f>
        <v>13115193.6</v>
      </c>
      <c r="O46" s="45">
        <f ca="1">IF(M46&gt;0,N46*100/M46,0)</f>
        <v>86.181094754463174</v>
      </c>
      <c r="P46" s="45">
        <f t="shared" ca="1" si="35"/>
        <v>86.181094754463174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24124056.809999999</v>
      </c>
      <c r="N53" s="116">
        <f t="shared" ca="1" si="41"/>
        <v>23117020.07</v>
      </c>
      <c r="O53" s="116">
        <f t="shared" ref="O53:O61" ca="1" si="42">IF(L53&gt;0,N53*100/L53,0)</f>
        <v>92.445523572248376</v>
      </c>
      <c r="P53" s="116">
        <f t="shared" ref="P53:P61" ca="1" si="43">IF(M53&gt;0,N53*100/M53,0)</f>
        <v>95.825591243084133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24124056.809999999</v>
      </c>
      <c r="N55" s="123">
        <f t="shared" ca="1" si="45"/>
        <v>23117020.07</v>
      </c>
      <c r="O55" s="123">
        <f t="shared" ca="1" si="42"/>
        <v>92.445523572248376</v>
      </c>
      <c r="P55" s="123">
        <f t="shared" ca="1" si="43"/>
        <v>95.825591243084133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16342780</v>
      </c>
      <c r="N56" s="38">
        <f t="shared" ca="1" si="46"/>
        <v>15335743.26</v>
      </c>
      <c r="O56" s="38">
        <f t="shared" ca="1" si="42"/>
        <v>96.238763860910822</v>
      </c>
      <c r="P56" s="38">
        <f t="shared" ca="1" si="43"/>
        <v>93.838032819385688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"),16342780)</f>
        <v>16342780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"),15335743.26)</f>
        <v>15335743.26</v>
      </c>
      <c r="O58" s="45">
        <f t="shared" ca="1" si="42"/>
        <v>96.238763860910822</v>
      </c>
      <c r="P58" s="45">
        <f t="shared" ca="1" si="43"/>
        <v>93.838032819385688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7781276.8099999996</v>
      </c>
      <c r="N59" s="38">
        <f t="shared" ca="1" si="47"/>
        <v>7781276.8099999996</v>
      </c>
      <c r="O59" s="38">
        <f t="shared" ca="1" si="42"/>
        <v>85.781907286958443</v>
      </c>
      <c r="P59" s="38">
        <f t="shared" ca="1" si="4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"),7781276.81)</f>
        <v>7781276.8099999996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"),7781276.81)</f>
        <v>7781276.8099999996</v>
      </c>
      <c r="O61" s="52">
        <f t="shared" ca="1" si="42"/>
        <v>85.781907286958443</v>
      </c>
      <c r="P61" s="52">
        <f t="shared" ca="1" si="4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13225570</v>
      </c>
      <c r="N66" s="155">
        <f t="shared" ca="1" si="51"/>
        <v>11375241.7199999</v>
      </c>
      <c r="O66" s="155">
        <f t="shared" ref="O66:O74" ca="1" si="52">IF(L66&gt;0,N66*100/L66,0)</f>
        <v>87.955166782648263</v>
      </c>
      <c r="P66" s="155">
        <f t="shared" ref="P66:P74" ca="1" si="53">IF(M66&gt;0,N66*100/M66,0)</f>
        <v>86.009462881372215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13225570</v>
      </c>
      <c r="N68" s="45">
        <f t="shared" ca="1" si="55"/>
        <v>11375241.7199999</v>
      </c>
      <c r="O68" s="45">
        <f t="shared" ca="1" si="52"/>
        <v>87.955166782648263</v>
      </c>
      <c r="P68" s="45">
        <f t="shared" ca="1" si="53"/>
        <v>86.009462881372215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13225570</v>
      </c>
      <c r="N69" s="38">
        <f t="shared" ca="1" si="56"/>
        <v>11375241.7199999</v>
      </c>
      <c r="O69" s="38">
        <f t="shared" ca="1" si="52"/>
        <v>87.955166782648263</v>
      </c>
      <c r="P69" s="38">
        <f t="shared" ca="1" si="53"/>
        <v>86.009462881372215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"),13225570)</f>
        <v>13225570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"),11375241.7199999)</f>
        <v>11375241.7199999</v>
      </c>
      <c r="O71" s="45">
        <f t="shared" ca="1" si="52"/>
        <v>87.955166782648263</v>
      </c>
      <c r="P71" s="45">
        <f t="shared" ca="1" si="53"/>
        <v>86.009462881372215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"),10)</f>
        <v>10</v>
      </c>
      <c r="K84" s="163">
        <f t="shared" ca="1" si="59"/>
        <v>58.823529411764703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2490060</v>
      </c>
      <c r="N88" s="155">
        <f t="shared" ca="1" si="64"/>
        <v>2193993.96999999</v>
      </c>
      <c r="O88" s="155">
        <f t="shared" ref="O88:O96" ca="1" si="65">IF(L88&gt;0,N88*100/L88,0)</f>
        <v>95.42174308255656</v>
      </c>
      <c r="P88" s="155">
        <f t="shared" ref="P88:P96" ca="1" si="66">IF(M88&gt;0,N88*100/M88,0)</f>
        <v>88.110084495955519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2490060</v>
      </c>
      <c r="N90" s="45">
        <f t="shared" ca="1" si="68"/>
        <v>2193993.96999999</v>
      </c>
      <c r="O90" s="45">
        <f t="shared" ca="1" si="65"/>
        <v>95.42174308255656</v>
      </c>
      <c r="P90" s="45">
        <f t="shared" ca="1" si="66"/>
        <v>88.110084495955519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2490060</v>
      </c>
      <c r="N91" s="38">
        <f t="shared" ca="1" si="69"/>
        <v>2193993.96999999</v>
      </c>
      <c r="O91" s="38">
        <f t="shared" ca="1" si="65"/>
        <v>95.42174308255656</v>
      </c>
      <c r="P91" s="38">
        <f t="shared" ca="1" si="66"/>
        <v>88.110084495955519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"),2490060)</f>
        <v>2490060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"),2193993.96999999)</f>
        <v>2193993.96999999</v>
      </c>
      <c r="O93" s="45">
        <f t="shared" ca="1" si="65"/>
        <v>95.42174308255656</v>
      </c>
      <c r="P93" s="45">
        <f t="shared" ca="1" si="66"/>
        <v>88.110084495955519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32</v>
      </c>
      <c r="K100" s="38">
        <f t="shared" ca="1" si="71"/>
        <v>96.969696969696969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"),18)</f>
        <v>18</v>
      </c>
      <c r="K106" s="38">
        <f t="shared" ref="K106:K107" ca="1" si="73">IF(I106&gt;0,J106*100/I106,0)</f>
        <v>100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"),18)</f>
        <v>18</v>
      </c>
      <c r="K107" s="38">
        <f t="shared" ca="1" si="73"/>
        <v>100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"),13)</f>
        <v>13</v>
      </c>
      <c r="K109" s="38">
        <f t="shared" ref="K109:K116" ca="1" si="74">IF(I109&gt;0,J109*100/I109,0)</f>
        <v>86.666666666666671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"),14)</f>
        <v>14</v>
      </c>
      <c r="K110" s="38">
        <f t="shared" ca="1" si="74"/>
        <v>93.333333333333329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140</v>
      </c>
      <c r="K111" s="195">
        <f t="shared" ca="1" si="74"/>
        <v>52.830188679245282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19</v>
      </c>
      <c r="K112" s="195">
        <f t="shared" ca="1" si="74"/>
        <v>57.575757575757578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"),140)</f>
        <v>140</v>
      </c>
      <c r="K113" s="38">
        <f t="shared" ca="1" si="74"/>
        <v>52.830188679245282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"),140)</f>
        <v>140</v>
      </c>
      <c r="K114" s="38">
        <f t="shared" ca="1" si="74"/>
        <v>52.830188679245282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"),10)</f>
        <v>10</v>
      </c>
      <c r="K115" s="38">
        <f t="shared" ca="1" si="74"/>
        <v>55.555555555555557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"),9)</f>
        <v>9</v>
      </c>
      <c r="K116" s="38">
        <f t="shared" ca="1" si="74"/>
        <v>60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"),0)</f>
        <v>0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"),0)</f>
        <v>0</v>
      </c>
      <c r="K118" s="145">
        <f ca="1"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2460570</v>
      </c>
      <c r="N132" s="155">
        <f t="shared" ca="1" si="86"/>
        <v>2342921.5699999998</v>
      </c>
      <c r="O132" s="155">
        <f t="shared" ref="O132:O140" ca="1" si="87">IF(L132&gt;0,N132*100/L132,0)</f>
        <v>95.218651369398131</v>
      </c>
      <c r="P132" s="155">
        <f t="shared" ref="P132:P140" ca="1" si="88">IF(M132&gt;0,N132*100/M132,0)</f>
        <v>95.218651369398131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2460570</v>
      </c>
      <c r="N134" s="45">
        <f t="shared" ca="1" si="90"/>
        <v>2342921.5699999998</v>
      </c>
      <c r="O134" s="45">
        <f t="shared" ca="1" si="87"/>
        <v>95.218651369398131</v>
      </c>
      <c r="P134" s="45">
        <f t="shared" ca="1" si="88"/>
        <v>95.218651369398131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1018570</v>
      </c>
      <c r="N135" s="38">
        <f t="shared" ca="1" si="91"/>
        <v>901421.57</v>
      </c>
      <c r="O135" s="38">
        <f t="shared" ca="1" si="87"/>
        <v>88.498735482097445</v>
      </c>
      <c r="P135" s="38">
        <f t="shared" ca="1" si="88"/>
        <v>88.498735482097445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"),1018570)</f>
        <v>1018570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"),901421.57)</f>
        <v>901421.57</v>
      </c>
      <c r="O137" s="45">
        <f t="shared" ca="1" si="87"/>
        <v>88.498735482097445</v>
      </c>
      <c r="P137" s="45">
        <f t="shared" ca="1" si="88"/>
        <v>88.498735482097445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130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305230</v>
      </c>
      <c r="N149" s="155">
        <f t="shared" ca="1" si="95"/>
        <v>211547.5</v>
      </c>
      <c r="O149" s="155">
        <f t="shared" ref="O149:O157" ca="1" si="96">IF(L149&gt;0,N149*100/L149,0)</f>
        <v>325.4576923076923</v>
      </c>
      <c r="P149" s="155">
        <f t="shared" ref="P149:P157" ca="1" si="97">IF(M149&gt;0,N149*100/M149,0)</f>
        <v>69.30757133964552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305230</v>
      </c>
      <c r="N151" s="45">
        <f t="shared" ca="1" si="99"/>
        <v>211547.5</v>
      </c>
      <c r="O151" s="45">
        <f t="shared" ca="1" si="96"/>
        <v>325.4576923076923</v>
      </c>
      <c r="P151" s="45">
        <f t="shared" ca="1" si="97"/>
        <v>69.30757133964552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305230</v>
      </c>
      <c r="N152" s="38">
        <f t="shared" ca="1" si="100"/>
        <v>211547.5</v>
      </c>
      <c r="O152" s="38">
        <f t="shared" ca="1" si="96"/>
        <v>325.4576923076923</v>
      </c>
      <c r="P152" s="38">
        <f t="shared" ca="1" si="97"/>
        <v>69.30757133964552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"),305230)</f>
        <v>305230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"),211547.5)</f>
        <v>211547.5</v>
      </c>
      <c r="O154" s="45">
        <f t="shared" ca="1" si="96"/>
        <v>325.4576923076923</v>
      </c>
      <c r="P154" s="45">
        <f t="shared" ca="1" si="97"/>
        <v>69.30757133964552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"),130)</f>
        <v>130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799030</v>
      </c>
      <c r="N165" s="155">
        <f t="shared" ca="1" si="103"/>
        <v>513375</v>
      </c>
      <c r="O165" s="155">
        <f t="shared" ref="O165:O173" ca="1" si="104">IF(L165&gt;0,N165*100/L165,0)</f>
        <v>121.63554944794579</v>
      </c>
      <c r="P165" s="155">
        <f t="shared" ref="P165:P173" ca="1" si="105">IF(M165&gt;0,N165*100/M165,0)</f>
        <v>64.249777855649981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799030</v>
      </c>
      <c r="N167" s="45">
        <f t="shared" ca="1" si="107"/>
        <v>513375</v>
      </c>
      <c r="O167" s="45">
        <f t="shared" ca="1" si="104"/>
        <v>121.63554944794579</v>
      </c>
      <c r="P167" s="45">
        <f t="shared" ca="1" si="105"/>
        <v>64.249777855649981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799030</v>
      </c>
      <c r="N168" s="38">
        <f t="shared" ca="1" si="108"/>
        <v>513375</v>
      </c>
      <c r="O168" s="38">
        <f t="shared" ca="1" si="104"/>
        <v>121.63554944794579</v>
      </c>
      <c r="P168" s="38">
        <f t="shared" ca="1" si="105"/>
        <v>64.249777855649981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"),799030)</f>
        <v>799030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"),513375)</f>
        <v>513375</v>
      </c>
      <c r="O170" s="45">
        <f t="shared" ca="1" si="104"/>
        <v>121.63554944794579</v>
      </c>
      <c r="P170" s="45">
        <f t="shared" ca="1" si="105"/>
        <v>64.249777855649981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3949820</v>
      </c>
      <c r="N181" s="155">
        <f t="shared" ca="1" si="112"/>
        <v>3437465.66</v>
      </c>
      <c r="O181" s="155">
        <f t="shared" ref="O181:O189" ca="1" si="113">IF(L181&gt;0,N181*100/L181,0)</f>
        <v>93.630748236319562</v>
      </c>
      <c r="P181" s="155">
        <f t="shared" ref="P181:P189" ca="1" si="114">IF(M181&gt;0,N181*100/M181,0)</f>
        <v>87.028412940336523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3949820</v>
      </c>
      <c r="N183" s="45">
        <f t="shared" ca="1" si="116"/>
        <v>3437465.66</v>
      </c>
      <c r="O183" s="45">
        <f t="shared" ca="1" si="113"/>
        <v>93.630748236319562</v>
      </c>
      <c r="P183" s="45">
        <f t="shared" ca="1" si="114"/>
        <v>87.028412940336523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3949820</v>
      </c>
      <c r="N184" s="38">
        <f t="shared" ca="1" si="117"/>
        <v>3437465.66</v>
      </c>
      <c r="O184" s="38">
        <f t="shared" ca="1" si="113"/>
        <v>93.630748236319562</v>
      </c>
      <c r="P184" s="38">
        <f t="shared" ca="1" si="114"/>
        <v>87.028412940336523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"),3949820)</f>
        <v>3949820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"),3437465.66)</f>
        <v>3437465.66</v>
      </c>
      <c r="O186" s="45">
        <f t="shared" ca="1" si="113"/>
        <v>93.630748236319562</v>
      </c>
      <c r="P186" s="45">
        <f t="shared" ca="1" si="114"/>
        <v>87.028412940336523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73</v>
      </c>
      <c r="K190" s="273">
        <f ca="1">IF(I190&gt;0,J190*100/I190,0)</f>
        <v>91.25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"),64440)</f>
        <v>64440</v>
      </c>
      <c r="O191" s="155">
        <f ca="1">IF(L191&gt;0,N191*100/L191,0)</f>
        <v>53.7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"),73)</f>
        <v>73</v>
      </c>
      <c r="K193" s="38">
        <f ca="1">IF(I193&gt;0,J193*100/I193,0)</f>
        <v>91.25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1916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"),1901)</f>
        <v>1901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799780</v>
      </c>
      <c r="O198" s="155">
        <f ca="1">IF(L198&gt;0,N198*100/L198,0)</f>
        <v>101.36628643852978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"),72960)</f>
        <v>72960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"),466060)</f>
        <v>466060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"),225760)</f>
        <v>225760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"),35000)</f>
        <v>35000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"),58)</f>
        <v>58</v>
      </c>
      <c r="K206" s="163">
        <f t="shared" ref="K206:K208" ca="1" si="121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"),7)</f>
        <v>7</v>
      </c>
      <c r="K207" s="163">
        <f t="shared" ca="1" si="121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366615.25</v>
      </c>
      <c r="O209" s="155">
        <f ca="1">IF(L209&gt;0,N209*100/L209,0)</f>
        <v>96.988161375661377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"),25328)</f>
        <v>25328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"),135000)</f>
        <v>135000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"),206287.25)</f>
        <v>206287.25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"),27)</f>
        <v>27</v>
      </c>
      <c r="K214" s="38">
        <f t="shared" ref="K214:K216" ca="1" si="123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730800</v>
      </c>
      <c r="K216" s="273">
        <f t="shared" ca="1" si="123"/>
        <v>85.095482068001857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287125</v>
      </c>
      <c r="O217" s="155">
        <f ca="1">IF(L217&gt;0,N217*100/L217,0)</f>
        <v>79.032480044040739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"),68440)</f>
        <v>68440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"),181950)</f>
        <v>181950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"),36735)</f>
        <v>36735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"),858800)</f>
        <v>858800</v>
      </c>
      <c r="K223" s="163">
        <f t="shared" ref="K223:K226" ca="1" si="125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"),730800)</f>
        <v>730800</v>
      </c>
      <c r="K224" s="163">
        <f t="shared" ca="1" si="125"/>
        <v>85.095482068001857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465935</v>
      </c>
      <c r="O227" s="311">
        <f ca="1">IF(L227&gt;0,N227*100/L227,0)</f>
        <v>83.801258992805757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235935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190000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20000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20000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40</v>
      </c>
      <c r="K235" s="322">
        <f t="shared" ref="K235:K237" ca="1" si="131">IF(I235&gt;0,J235*100/I235,0)</f>
        <v>100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2</v>
      </c>
      <c r="K236" s="322">
        <f t="shared" ca="1" si="131"/>
        <v>100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465935</v>
      </c>
      <c r="O238" s="356">
        <f ca="1">IF(L238&gt;0,N238*100/L238,0)</f>
        <v>83.801258992805757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"),235935)</f>
        <v>235935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"),190000)</f>
        <v>190000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"),20000)</f>
        <v>20000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"),20000)</f>
        <v>20000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"),40)</f>
        <v>40</v>
      </c>
      <c r="K246" s="45">
        <f ca="1">IF(I246&gt;0,J246*100/I246,0)</f>
        <v>100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"),2)</f>
        <v>2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844900</v>
      </c>
      <c r="N261" s="155">
        <f t="shared" ca="1" si="137"/>
        <v>759187.31</v>
      </c>
      <c r="O261" s="155">
        <f t="shared" ref="O261:O269" ca="1" si="138">IF(L261&gt;0,N261*100/L261,0)</f>
        <v>89.85528583264292</v>
      </c>
      <c r="P261" s="155">
        <f t="shared" ref="P261:P269" ca="1" si="139">IF(M261&gt;0,N261*100/M261,0)</f>
        <v>89.85528583264292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844900</v>
      </c>
      <c r="N263" s="45">
        <f t="shared" ca="1" si="141"/>
        <v>759187.31</v>
      </c>
      <c r="O263" s="45">
        <f t="shared" ca="1" si="138"/>
        <v>89.85528583264292</v>
      </c>
      <c r="P263" s="45">
        <f t="shared" ca="1" si="139"/>
        <v>89.85528583264292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844900</v>
      </c>
      <c r="N264" s="38">
        <f t="shared" ca="1" si="142"/>
        <v>759187.31</v>
      </c>
      <c r="O264" s="38">
        <f t="shared" ca="1" si="138"/>
        <v>89.85528583264292</v>
      </c>
      <c r="P264" s="38">
        <f t="shared" ca="1" si="139"/>
        <v>89.85528583264292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"),844900)</f>
        <v>844900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"),759187.31)</f>
        <v>759187.31</v>
      </c>
      <c r="O266" s="45">
        <f t="shared" ca="1" si="138"/>
        <v>89.85528583264292</v>
      </c>
      <c r="P266" s="45">
        <f t="shared" ca="1" si="139"/>
        <v>89.85528583264292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415</v>
      </c>
      <c r="K275" s="407">
        <f t="shared" ref="K275:K276" ca="1" si="145">IF(I275&gt;0,J275*100/I275,0)</f>
        <v>95.402298850574709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2743610</v>
      </c>
      <c r="N277" s="155">
        <f t="shared" ca="1" si="147"/>
        <v>2173620.54</v>
      </c>
      <c r="O277" s="155">
        <f t="shared" ref="O277:O285" ca="1" si="148">IF(L277&gt;0,N277*100/L277,0)</f>
        <v>79.224836620365139</v>
      </c>
      <c r="P277" s="155">
        <f t="shared" ref="P277:P285" ca="1" si="149">IF(M277&gt;0,N277*100/M277,0)</f>
        <v>79.224836620365139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2743610</v>
      </c>
      <c r="N279" s="45">
        <f t="shared" ca="1" si="151"/>
        <v>2173620.54</v>
      </c>
      <c r="O279" s="45">
        <f t="shared" ca="1" si="148"/>
        <v>79.224836620365139</v>
      </c>
      <c r="P279" s="45">
        <f t="shared" ca="1" si="149"/>
        <v>79.224836620365139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2743610</v>
      </c>
      <c r="N280" s="38">
        <f t="shared" ca="1" si="152"/>
        <v>2173620.54</v>
      </c>
      <c r="O280" s="38">
        <f t="shared" ca="1" si="148"/>
        <v>79.224836620365139</v>
      </c>
      <c r="P280" s="38">
        <f t="shared" ca="1" si="149"/>
        <v>79.224836620365139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"),2743610)</f>
        <v>2743610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"),2173620.54)</f>
        <v>2173620.54</v>
      </c>
      <c r="O282" s="45">
        <f t="shared" ca="1" si="148"/>
        <v>79.224836620365139</v>
      </c>
      <c r="P282" s="45">
        <f t="shared" ca="1" si="149"/>
        <v>79.224836620365139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"),415)</f>
        <v>415</v>
      </c>
      <c r="K288" s="411">
        <f t="shared" ca="1" si="154"/>
        <v>95.402298850574709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"),435)</f>
        <v>435</v>
      </c>
      <c r="K293" s="163">
        <f t="shared" ref="K293:K294" ca="1" si="156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"),415)</f>
        <v>415</v>
      </c>
      <c r="K294" s="385">
        <f t="shared" ca="1" si="156"/>
        <v>95.402298850574709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1684620</v>
      </c>
      <c r="N298" s="155">
        <f t="shared" ca="1" si="158"/>
        <v>1541693.0799999901</v>
      </c>
      <c r="O298" s="155">
        <f t="shared" ref="O298:O306" ca="1" si="159">IF(L298&gt;0,N298*100/L298,0)</f>
        <v>97.612579460554016</v>
      </c>
      <c r="P298" s="155">
        <f t="shared" ref="P298:P306" ca="1" si="160">IF(M298&gt;0,N298*100/M298,0)</f>
        <v>91.515776851752335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1684620</v>
      </c>
      <c r="N300" s="45">
        <f t="shared" ca="1" si="162"/>
        <v>1541693.0799999901</v>
      </c>
      <c r="O300" s="45">
        <f t="shared" ca="1" si="159"/>
        <v>97.612579460554016</v>
      </c>
      <c r="P300" s="45">
        <f t="shared" ca="1" si="160"/>
        <v>91.515776851752335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1684620</v>
      </c>
      <c r="N301" s="38">
        <f t="shared" ca="1" si="163"/>
        <v>1541693.0799999901</v>
      </c>
      <c r="O301" s="38">
        <f t="shared" ca="1" si="159"/>
        <v>97.612579460554016</v>
      </c>
      <c r="P301" s="38">
        <f t="shared" ca="1" si="160"/>
        <v>91.515776851752335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"),1684620)</f>
        <v>1684620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"),1541693.07999999)</f>
        <v>1541693.0799999901</v>
      </c>
      <c r="O303" s="45">
        <f t="shared" ca="1" si="159"/>
        <v>97.612579460554016</v>
      </c>
      <c r="P303" s="45">
        <f t="shared" ca="1" si="160"/>
        <v>91.515776851752335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"),245)</f>
        <v>245</v>
      </c>
      <c r="K310" s="38">
        <f t="shared" ca="1" si="165"/>
        <v>100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"),160)</f>
        <v>160</v>
      </c>
      <c r="K311" s="38">
        <f t="shared" ca="1" si="165"/>
        <v>65.306122448979593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"),36)</f>
        <v>36</v>
      </c>
      <c r="K312" s="38">
        <f t="shared" ca="1" si="165"/>
        <v>73.469387755102048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878000</v>
      </c>
      <c r="N315" s="155">
        <f t="shared" ca="1" si="167"/>
        <v>787138.71</v>
      </c>
      <c r="O315" s="155">
        <f t="shared" ref="O315:O323" ca="1" si="168">IF(L315&gt;0,N315*100/L315,0)</f>
        <v>89.651333712984055</v>
      </c>
      <c r="P315" s="155">
        <f t="shared" ref="P315:P323" ca="1" si="169">IF(M315&gt;0,N315*100/M315,0)</f>
        <v>89.651333712984055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878000</v>
      </c>
      <c r="N317" s="45">
        <f t="shared" ca="1" si="171"/>
        <v>787138.71</v>
      </c>
      <c r="O317" s="45">
        <f t="shared" ca="1" si="168"/>
        <v>89.651333712984055</v>
      </c>
      <c r="P317" s="45">
        <f t="shared" ca="1" si="169"/>
        <v>89.651333712984055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878000</v>
      </c>
      <c r="N318" s="38">
        <f t="shared" ca="1" si="172"/>
        <v>787138.71</v>
      </c>
      <c r="O318" s="38">
        <f t="shared" ca="1" si="168"/>
        <v>89.651333712984055</v>
      </c>
      <c r="P318" s="38">
        <f t="shared" ca="1" si="169"/>
        <v>89.651333712984055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"),878000)</f>
        <v>878000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"),787138.71)</f>
        <v>787138.71</v>
      </c>
      <c r="O320" s="45">
        <f t="shared" ca="1" si="168"/>
        <v>89.651333712984055</v>
      </c>
      <c r="P320" s="45">
        <f t="shared" ca="1" si="169"/>
        <v>89.651333712984055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156396</v>
      </c>
      <c r="K327" s="445">
        <f ca="1">IF(I327&gt;0,J327*100/I327,0)</f>
        <v>182.23724073642506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5015500</v>
      </c>
      <c r="N328" s="155">
        <f t="shared" ca="1" si="174"/>
        <v>4347048.9399999902</v>
      </c>
      <c r="O328" s="155">
        <f t="shared" ref="O328:O336" ca="1" si="175">IF(L328&gt;0,N328*100/L328,0)</f>
        <v>92.711332110561131</v>
      </c>
      <c r="P328" s="155">
        <f t="shared" ref="P328:P336" ca="1" si="176">IF(M328&gt;0,N328*100/M328,0)</f>
        <v>86.672294686471744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5015500</v>
      </c>
      <c r="N330" s="45">
        <f t="shared" ca="1" si="178"/>
        <v>4347048.9399999902</v>
      </c>
      <c r="O330" s="45">
        <f t="shared" ca="1" si="175"/>
        <v>92.711332110561131</v>
      </c>
      <c r="P330" s="45">
        <f t="shared" ca="1" si="176"/>
        <v>86.672294686471744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3983800</v>
      </c>
      <c r="N331" s="38">
        <f t="shared" ca="1" si="179"/>
        <v>3315348.9399999902</v>
      </c>
      <c r="O331" s="38">
        <f t="shared" ca="1" si="175"/>
        <v>86.364200791913888</v>
      </c>
      <c r="P331" s="38">
        <f t="shared" ca="1" si="176"/>
        <v>83.220767608815464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"),3983800)</f>
        <v>3983800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"),3315348.93999999)</f>
        <v>3315348.9399999902</v>
      </c>
      <c r="O333" s="45">
        <f t="shared" ca="1" si="175"/>
        <v>86.364200791913888</v>
      </c>
      <c r="P333" s="45">
        <f t="shared" ca="1" si="176"/>
        <v>83.220767608815464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1031700</v>
      </c>
      <c r="N334" s="38">
        <f t="shared" ca="1" si="180"/>
        <v>1031700</v>
      </c>
      <c r="O334" s="38">
        <f t="shared" ca="1" si="175"/>
        <v>121.37647058823529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"),1031700)</f>
        <v>1031700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"),1031700)</f>
        <v>1031700</v>
      </c>
      <c r="O336" s="45">
        <f t="shared" ca="1" si="175"/>
        <v>121.37647058823529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"),145700)</f>
        <v>145700</v>
      </c>
      <c r="K338" s="38">
        <f ca="1">IF(I338&gt;0,J338*100/I338,0)</f>
        <v>169.77394546725705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"),151)</f>
        <v>151</v>
      </c>
      <c r="K340" s="38">
        <f ca="1">IF(I340&gt;0,J340*100/I340,0)</f>
        <v>95.569620253164558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"),10037)</f>
        <v>10037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"),638)</f>
        <v>638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31560852</v>
      </c>
      <c r="N345" s="155">
        <f t="shared" ca="1" si="181"/>
        <v>26468360.2999999</v>
      </c>
      <c r="O345" s="155">
        <f t="shared" ref="O345:O353" ca="1" si="182">IF(L345&gt;0,N345*100/L345,0)</f>
        <v>90.440648875828259</v>
      </c>
      <c r="P345" s="155">
        <f t="shared" ref="P345:P353" ca="1" si="183">IF(M345&gt;0,N345*100/M345,0)</f>
        <v>83.864530336506448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31560852</v>
      </c>
      <c r="N347" s="45">
        <f t="shared" ca="1" si="185"/>
        <v>26468360.2999999</v>
      </c>
      <c r="O347" s="45">
        <f t="shared" ca="1" si="182"/>
        <v>90.440648875828259</v>
      </c>
      <c r="P347" s="45">
        <f t="shared" ca="1" si="183"/>
        <v>83.864530336506448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29133132</v>
      </c>
      <c r="N348" s="38">
        <f t="shared" ca="1" si="186"/>
        <v>24040640.2999999</v>
      </c>
      <c r="O348" s="38">
        <f t="shared" ca="1" si="182"/>
        <v>89.321930476395337</v>
      </c>
      <c r="P348" s="38">
        <f t="shared" ca="1" si="183"/>
        <v>82.519930572517566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"),29133132)</f>
        <v>29133132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"),24040640.2999999)</f>
        <v>24040640.2999999</v>
      </c>
      <c r="O350" s="45">
        <f t="shared" ca="1" si="182"/>
        <v>89.321930476395337</v>
      </c>
      <c r="P350" s="45">
        <f t="shared" ca="1" si="183"/>
        <v>82.519930572517566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2427720</v>
      </c>
      <c r="N351" s="38">
        <f t="shared" ca="1" si="187"/>
        <v>2427720</v>
      </c>
      <c r="O351" s="38">
        <f t="shared" ca="1" si="182"/>
        <v>103.24572595049757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"),2427720)</f>
        <v>2427720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"),2427720)</f>
        <v>2427720</v>
      </c>
      <c r="O353" s="45">
        <f t="shared" ca="1" si="182"/>
        <v>103.24572595049757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8003</v>
      </c>
      <c r="K355" s="465">
        <f ca="1">IF(I355&gt;0,J355*100/I355,0)</f>
        <v>55.29606854142196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"),14563)</f>
        <v>14563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"),124267.71)</f>
        <v>124267.71</v>
      </c>
      <c r="K359" s="38">
        <f t="shared" ca="1" si="188"/>
        <v>82.285597934048468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"),13096)</f>
        <v>13096</v>
      </c>
      <c r="K360" s="38">
        <f t="shared" ca="1" si="188"/>
        <v>90.485732052787952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"),113670.339999999)</f>
        <v>113670.33999999901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"),8003)</f>
        <v>8003</v>
      </c>
      <c r="K362" s="38">
        <f t="shared" ca="1" si="188"/>
        <v>55.29606854142196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"),68129.66)</f>
        <v>68129.66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19336</v>
      </c>
      <c r="K364" s="479">
        <f t="shared" ca="1" si="188"/>
        <v>75.067940057457875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2863</v>
      </c>
      <c r="K365" s="491">
        <f t="shared" ca="1" si="188"/>
        <v>59.128459314332922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"),4956)</f>
        <v>4956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"),41575.45)</f>
        <v>41575.449999999997</v>
      </c>
      <c r="K369" s="38">
        <f t="shared" ca="1" si="190"/>
        <v>82.622118441971381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"),3843)</f>
        <v>3843</v>
      </c>
      <c r="K370" s="38">
        <f t="shared" ca="1" si="190"/>
        <v>79.368029739776958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"),32090.12)</f>
        <v>32090.12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"),2863)</f>
        <v>2863</v>
      </c>
      <c r="K372" s="38">
        <f t="shared" ca="1" si="190"/>
        <v>59.128459314332922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"),23957.8999999999)</f>
        <v>23957.8999999999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16473</v>
      </c>
      <c r="K374" s="491">
        <f t="shared" ca="1" si="190"/>
        <v>78.757888697647729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"),9607)</f>
        <v>9607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"),82692.26)</f>
        <v>82692.259999999995</v>
      </c>
      <c r="K378" s="497">
        <f t="shared" ca="1" si="191"/>
        <v>82.117437934458778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"),21755)</f>
        <v>21755</v>
      </c>
      <c r="K379" s="497">
        <f t="shared" ca="1" si="191"/>
        <v>104.0112832281507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"),240042.49)</f>
        <v>240042.49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"),16473)</f>
        <v>16473</v>
      </c>
      <c r="K381" s="497">
        <f t="shared" ca="1" si="191"/>
        <v>78.757888697647729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"),186279.699999999)</f>
        <v>186279.69999999899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"),589)</f>
        <v>589</v>
      </c>
      <c r="K385" s="505">
        <f ca="1">IF(I385&gt;0,J385*100/I385,0)</f>
        <v>36.674968866749687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53751081</v>
      </c>
      <c r="M414" s="552">
        <f t="shared" ca="1" si="210"/>
        <v>53511960.849999994</v>
      </c>
      <c r="N414" s="552">
        <f t="shared" ca="1" si="210"/>
        <v>43780227.779999986</v>
      </c>
      <c r="O414" s="552">
        <f ca="1">IF(L414&gt;0,N414*100/L414,0)</f>
        <v>81.449948476385046</v>
      </c>
      <c r="P414" s="552">
        <f ca="1">IF(M414&gt;0,N414*100/M414,0)</f>
        <v>81.813910543702292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535</v>
      </c>
      <c r="K417" s="569">
        <f t="shared" ref="K417:K418" ca="1" si="212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22</v>
      </c>
      <c r="K418" s="569">
        <f t="shared" ca="1" si="212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0" t="s">
        <v>17</v>
      </c>
      <c r="E419" s="845"/>
      <c r="F419" s="845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2085735</v>
      </c>
      <c r="N419" s="155">
        <f t="shared" ca="1" si="214"/>
        <v>1924578.55</v>
      </c>
      <c r="O419" s="155">
        <f t="shared" ref="O419:O424" ca="1" si="215">IF(L419&gt;0,N419*100/L419,0)</f>
        <v>94.112340951989751</v>
      </c>
      <c r="P419" s="155">
        <f t="shared" ref="P419:P424" ca="1" si="216">IF(M419&gt;0,N419*100/M419,0)</f>
        <v>92.273397627215346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2085735</v>
      </c>
      <c r="N421" s="45">
        <f t="shared" ca="1" si="218"/>
        <v>1924578.55</v>
      </c>
      <c r="O421" s="45">
        <f t="shared" ca="1" si="215"/>
        <v>94.112340951989751</v>
      </c>
      <c r="P421" s="45">
        <f t="shared" ca="1" si="216"/>
        <v>92.273397627215346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2085735</v>
      </c>
      <c r="N422" s="38">
        <f t="shared" ca="1" si="219"/>
        <v>1924578.55</v>
      </c>
      <c r="O422" s="38">
        <f t="shared" ca="1" si="215"/>
        <v>94.112340951989751</v>
      </c>
      <c r="P422" s="38">
        <f t="shared" ca="1" si="216"/>
        <v>92.273397627215346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"),2085735)</f>
        <v>2085735</v>
      </c>
      <c r="N424" s="45">
        <f ca="1">N425+N426+N427+N428</f>
        <v>1924578.55</v>
      </c>
      <c r="O424" s="45">
        <f t="shared" ca="1" si="215"/>
        <v>94.112340951989751</v>
      </c>
      <c r="P424" s="45">
        <f t="shared" ca="1" si="216"/>
        <v>92.273397627215346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"),1180877.25)</f>
        <v>1180877.25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"),734029.3)</f>
        <v>734029.3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"),535)</f>
        <v>535</v>
      </c>
      <c r="K433" s="195">
        <f t="shared" ref="K433:K435" ca="1" si="223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22</v>
      </c>
      <c r="K434" s="195">
        <f t="shared" ca="1" si="223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"),455)</f>
        <v>455</v>
      </c>
      <c r="K439" s="497">
        <f t="shared" ca="1" si="225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"),20)</f>
        <v>20</v>
      </c>
      <c r="K440" s="38">
        <f t="shared" ca="1" si="225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1355</v>
      </c>
      <c r="K442" s="589">
        <f t="shared" ca="1" si="225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4780</v>
      </c>
      <c r="K443" s="569">
        <f t="shared" ca="1" si="225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42" t="s">
        <v>17</v>
      </c>
      <c r="E444" s="843"/>
      <c r="F444" s="843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8884307.2699999902</v>
      </c>
      <c r="O444" s="195">
        <f t="shared" ref="O444:O449" ca="1" si="229">IF(L444&gt;0,N444*100/L444,0)</f>
        <v>90.225068113305014</v>
      </c>
      <c r="P444" s="195">
        <f t="shared" ref="P444:P449" ca="1" si="230">IF(M444&gt;0,N444*100/M444,0)</f>
        <v>90.373401659663656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8884307.2699999902</v>
      </c>
      <c r="O446" s="45">
        <f t="shared" ca="1" si="229"/>
        <v>90.225068113305014</v>
      </c>
      <c r="P446" s="45">
        <f t="shared" ca="1" si="230"/>
        <v>90.373401659663656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8884307.2699999902</v>
      </c>
      <c r="O447" s="38">
        <f t="shared" ca="1" si="229"/>
        <v>90.225068113305014</v>
      </c>
      <c r="P447" s="38">
        <f t="shared" ca="1" si="230"/>
        <v>90.373401659663656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8884307.2699999902</v>
      </c>
      <c r="O449" s="45">
        <f t="shared" ca="1" si="229"/>
        <v>90.225068113305014</v>
      </c>
      <c r="P449" s="45">
        <f t="shared" ca="1" si="230"/>
        <v>90.373401659663656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"),1920725)</f>
        <v>1920725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"),4193943)</f>
        <v>4193943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"),1893537.32999999)</f>
        <v>1893537.3299999901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"),876101.94)</f>
        <v>876101.94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"),1355)</f>
        <v>1355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"),4780)</f>
        <v>4780</v>
      </c>
      <c r="K462" s="38">
        <f t="shared" ref="K462:K466" ca="1" si="237">IF(I462&gt;0,J462*100/I462,0)</f>
        <v>100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"),4630)</f>
        <v>4630</v>
      </c>
      <c r="K463" s="38">
        <f t="shared" ca="1" si="237"/>
        <v>96.861924686192467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"),1325)</f>
        <v>1325</v>
      </c>
      <c r="K464" s="38">
        <f t="shared" ca="1" si="237"/>
        <v>97.785977859778598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1931</v>
      </c>
      <c r="K465" s="589">
        <f t="shared" ca="1" si="237"/>
        <v>100.57291666666667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>J495+J498</f>
        <v>14503</v>
      </c>
      <c r="K466" s="569">
        <f t="shared" ca="1" si="237"/>
        <v>76.331578947368428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42" t="s">
        <v>17</v>
      </c>
      <c r="E467" s="843"/>
      <c r="F467" s="843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12896380.529999999</v>
      </c>
      <c r="O467" s="195">
        <f t="shared" ref="O467:O472" ca="1" si="239">IF(L467&gt;0,N467*100/L467,0)</f>
        <v>76.930233805294577</v>
      </c>
      <c r="P467" s="195">
        <f t="shared" ref="P467:P472" ca="1" si="240">IF(M467&gt;0,N467*100/M467,0)</f>
        <v>76.930233805294577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12896380.529999999</v>
      </c>
      <c r="O469" s="45">
        <f t="shared" ca="1" si="239"/>
        <v>76.930233805294577</v>
      </c>
      <c r="P469" s="45">
        <f t="shared" ca="1" si="240"/>
        <v>76.930233805294577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12896380.529999999</v>
      </c>
      <c r="O470" s="38">
        <f t="shared" ca="1" si="239"/>
        <v>76.930233805294577</v>
      </c>
      <c r="P470" s="38">
        <f t="shared" ca="1" si="240"/>
        <v>76.930233805294577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12896380.529999999</v>
      </c>
      <c r="O472" s="45">
        <f t="shared" ca="1" si="239"/>
        <v>76.930233805294577</v>
      </c>
      <c r="P472" s="45">
        <f t="shared" ca="1" si="240"/>
        <v>76.930233805294577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"),2230420.8)</f>
        <v>2230420.7999999998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"),8424646.5)</f>
        <v>8424646.5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"),1349179.79)</f>
        <v>1349179.79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"),892133.44)</f>
        <v>892133.44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"),17173)</f>
        <v>17173</v>
      </c>
      <c r="K483" s="38">
        <f ca="1">IF(I483&gt;0,J483*100/I483,0)</f>
        <v>100.42690058479532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"),1172)</f>
        <v>1172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"),1830)</f>
        <v>1830</v>
      </c>
      <c r="K487" s="38">
        <f ca="1">IF(I487&gt;0,J487*100/I487,0)</f>
        <v>96.315789473684205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"),117)</f>
        <v>117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"),208)</f>
        <v>208</v>
      </c>
      <c r="K489" s="38">
        <f ca="1">IF(I489&gt;0,J489*100/I489,0)</f>
        <v>109.47368421052632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"),20)</f>
        <v>20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v>13123</v>
      </c>
      <c r="K495" s="38">
        <f ca="1">IF(I495&gt;0,J495*100/I495,0)</f>
        <v>76.742690058479539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v>3262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v>1380</v>
      </c>
      <c r="K498" s="38">
        <f ca="1">IF(I498&gt;0,J498*100/I498,0)</f>
        <v>72.631578947368425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v>370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47" t="s">
        <v>17</v>
      </c>
      <c r="E502" s="843"/>
      <c r="F502" s="843"/>
      <c r="G502" s="601"/>
      <c r="H502" s="643" t="s">
        <v>12</v>
      </c>
      <c r="I502" s="44"/>
      <c r="J502" s="44"/>
      <c r="K502" s="45"/>
      <c r="L502" s="644">
        <f t="shared" ref="L502:N502" si="249">L503+L504</f>
        <v>0</v>
      </c>
      <c r="M502" s="644">
        <f t="shared" si="249"/>
        <v>0</v>
      </c>
      <c r="N502" s="644">
        <f t="shared" si="249"/>
        <v>0</v>
      </c>
      <c r="O502" s="644">
        <f t="shared" ref="O502:O507" si="250">IF(L502&gt;0,N502*100/L502,0)</f>
        <v>0</v>
      </c>
      <c r="P502" s="644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5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5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7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0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1" t="s">
        <v>35</v>
      </c>
      <c r="I517" s="652"/>
      <c r="J517" s="652">
        <f>J518+J519</f>
        <v>0</v>
      </c>
      <c r="K517" s="653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0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673">
        <f t="shared" ref="I522:J522" ca="1" si="259">I537</f>
        <v>80</v>
      </c>
      <c r="J522" s="673">
        <f t="shared" ca="1" si="259"/>
        <v>80</v>
      </c>
      <c r="K522" s="674">
        <f ca="1">IF(I522&gt;0,J522*100/I522,0)</f>
        <v>100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42" t="s">
        <v>17</v>
      </c>
      <c r="E523" s="843"/>
      <c r="F523" s="843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714454.02</v>
      </c>
      <c r="O523" s="195">
        <f t="shared" ref="O523:O528" ca="1" si="261">IF(L523&gt;0,N523*100/L523,0)</f>
        <v>101.38126064252469</v>
      </c>
      <c r="P523" s="195">
        <f t="shared" ref="P523:P528" ca="1" si="262">IF(M523&gt;0,N523*100/M523,0)</f>
        <v>101.38126064252469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714454.02</v>
      </c>
      <c r="O525" s="45">
        <f t="shared" ca="1" si="261"/>
        <v>101.38126064252469</v>
      </c>
      <c r="P525" s="45">
        <f t="shared" ca="1" si="262"/>
        <v>101.38126064252469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714454.02</v>
      </c>
      <c r="O526" s="38">
        <f t="shared" ca="1" si="261"/>
        <v>101.38126064252469</v>
      </c>
      <c r="P526" s="38">
        <f t="shared" ca="1" si="262"/>
        <v>101.38126064252469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714454.02</v>
      </c>
      <c r="O528" s="45">
        <f t="shared" ca="1" si="261"/>
        <v>101.38126064252469</v>
      </c>
      <c r="P528" s="45">
        <f t="shared" ca="1" si="262"/>
        <v>101.38126064252469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"),245580.2)</f>
        <v>245580.2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"),399696.82)</f>
        <v>399696.82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"),69177)</f>
        <v>69177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6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7" t="s">
        <v>228</v>
      </c>
      <c r="E537" s="574"/>
      <c r="F537" s="574"/>
      <c r="G537" s="189"/>
      <c r="H537" s="36" t="s">
        <v>35</v>
      </c>
      <c r="I537" s="678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>
      <c r="A538" s="572"/>
      <c r="B538" s="573"/>
      <c r="C538" s="574"/>
      <c r="D538" s="575"/>
      <c r="E538" s="680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>
      <c r="A539" s="572"/>
      <c r="B539" s="573"/>
      <c r="C539" s="574"/>
      <c r="D539" s="575"/>
      <c r="E539" s="680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>
      <c r="A540" s="572"/>
      <c r="B540" s="573"/>
      <c r="C540" s="574"/>
      <c r="D540" s="575"/>
      <c r="E540" s="680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>
      <c r="A541" s="572"/>
      <c r="B541" s="573"/>
      <c r="C541" s="574"/>
      <c r="D541" s="575"/>
      <c r="E541" s="681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70">I559</f>
        <v>1172953</v>
      </c>
      <c r="J543" s="684">
        <f t="shared" ca="1" si="270"/>
        <v>938281.03449999995</v>
      </c>
      <c r="K543" s="685">
        <f t="shared" ca="1" si="269"/>
        <v>79.993063191790284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44" t="s">
        <v>17</v>
      </c>
      <c r="E544" s="845"/>
      <c r="F544" s="845"/>
      <c r="G544" s="688"/>
      <c r="H544" s="275" t="s">
        <v>12</v>
      </c>
      <c r="I544" s="153"/>
      <c r="J544" s="153"/>
      <c r="K544" s="154"/>
      <c r="L544" s="155">
        <f t="shared" ref="L544:N544" ca="1" si="271">L545+L546</f>
        <v>9887653</v>
      </c>
      <c r="M544" s="155">
        <f t="shared" ca="1" si="271"/>
        <v>9837318.5199999996</v>
      </c>
      <c r="N544" s="155">
        <f t="shared" ca="1" si="271"/>
        <v>7601998.9199999999</v>
      </c>
      <c r="O544" s="155">
        <f t="shared" ref="O544:O549" ca="1" si="272">IF(L544&gt;0,N544*100/L544,0)</f>
        <v>76.883755123688104</v>
      </c>
      <c r="P544" s="155">
        <f t="shared" ref="P544:P549" ca="1" si="273">IF(M544&gt;0,N544*100/M544,0)</f>
        <v>77.277145235712055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9887653</v>
      </c>
      <c r="M546" s="45">
        <f t="shared" ref="M546:N546" ca="1" si="276">M549+M556</f>
        <v>9837318.5199999996</v>
      </c>
      <c r="N546" s="45">
        <f t="shared" ca="1" si="276"/>
        <v>7601998.9199999999</v>
      </c>
      <c r="O546" s="45">
        <f t="shared" ca="1" si="272"/>
        <v>76.883755123688104</v>
      </c>
      <c r="P546" s="45">
        <f t="shared" ca="1" si="273"/>
        <v>77.277145235712055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9887653</v>
      </c>
      <c r="M547" s="38">
        <f t="shared" ca="1" si="277"/>
        <v>9837318.5199999996</v>
      </c>
      <c r="N547" s="38">
        <f t="shared" ca="1" si="277"/>
        <v>7601998.9199999999</v>
      </c>
      <c r="O547" s="38">
        <f t="shared" ca="1" si="272"/>
        <v>76.883755123688104</v>
      </c>
      <c r="P547" s="38">
        <f t="shared" ca="1" si="273"/>
        <v>77.277145235712055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"),9887653)</f>
        <v>9887653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"),9837318.52)</f>
        <v>9837318.5199999996</v>
      </c>
      <c r="N549" s="45">
        <f ca="1">N550+N551+N552+N553+N554</f>
        <v>7601998.9199999999</v>
      </c>
      <c r="O549" s="45">
        <f t="shared" ca="1" si="272"/>
        <v>76.883755123688104</v>
      </c>
      <c r="P549" s="45">
        <f t="shared" ca="1" si="273"/>
        <v>77.277145235712055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"),96278)</f>
        <v>96278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"),2246023.12)</f>
        <v>2246023.12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"),5258197.8)</f>
        <v>5258197.8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"),1500)</f>
        <v>1500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6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673">
        <f t="shared" ref="I559:J559" ca="1" si="281">I576</f>
        <v>1172953</v>
      </c>
      <c r="J559" s="673">
        <f t="shared" ca="1" si="281"/>
        <v>938281.03449999995</v>
      </c>
      <c r="K559" s="674">
        <f t="shared" ref="K559:K561" ca="1" si="282">IF(I559&gt;0,J559*100/I559,0)</f>
        <v>79.993063191790284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1172976.1894999992</v>
      </c>
      <c r="K568" s="411">
        <f t="shared" ref="K568:K569" ca="1" si="285">IF(I568&gt;0,J568*100/I568,0)</f>
        <v>100.00197701868694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126148</v>
      </c>
      <c r="K569" s="411">
        <f t="shared" ca="1" si="285"/>
        <v>99.98494059460873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"),969937.863499999)</f>
        <v>969937.86349999905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"),108676)</f>
        <v>108676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"),160675.938)</f>
        <v>160675.93799999999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"),13075)</f>
        <v>13075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"),42362.388)</f>
        <v>42362.387999999999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"),4397)</f>
        <v>4397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938281.03449999995</v>
      </c>
      <c r="K576" s="411">
        <f t="shared" ref="K576:K577" ca="1" si="287">IF(I576&gt;0,J576*100/I576,0)</f>
        <v>79.993063191790284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102708</v>
      </c>
      <c r="K577" s="411">
        <f t="shared" ca="1" si="287"/>
        <v>81.406389943487596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"),820474.3725)</f>
        <v>820474.37250000006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"),91792)</f>
        <v>91792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"),34366.727)</f>
        <v>34366.726999999999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"),2567)</f>
        <v>2567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34343.925000000003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3596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"),33802.2525)</f>
        <v>33802.252500000002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"),3558)</f>
        <v>3558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"),541.672499999999)</f>
        <v>541.67249999999899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"),38)</f>
        <v>38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"),49096.0099999999)</f>
        <v>49096.0099999999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"),4753)</f>
        <v>4753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89">I593</f>
        <v>78677.899999999994</v>
      </c>
      <c r="J592" s="673">
        <f t="shared" ca="1" si="289"/>
        <v>32139.467999999997</v>
      </c>
      <c r="K592" s="674">
        <f t="shared" ref="K592:K594" ca="1" si="290">IF(I592&gt;0,J592*100/I592,0)</f>
        <v>40.84942277310401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1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32139.467999999997</v>
      </c>
      <c r="K593" s="411">
        <f t="shared" ca="1" si="290"/>
        <v>40.84942277310401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3119</v>
      </c>
      <c r="K594" s="411">
        <f t="shared" ca="1" si="290"/>
        <v>45.17670915411356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26601.559999999998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2757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"),18664.46)</f>
        <v>18664.46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"),2162)</f>
        <v>2162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"),7937.1)</f>
        <v>7937.1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"),595)</f>
        <v>595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"),2433)</f>
        <v>2433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"),141)</f>
        <v>141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2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5413.82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346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2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"),4828.82)</f>
        <v>4828.82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"),302)</f>
        <v>302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2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"),585)</f>
        <v>585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"),44)</f>
        <v>44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"),124.088)</f>
        <v>124.08799999999999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"),16)</f>
        <v>16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673">
        <f>J614+J616</f>
        <v>0</v>
      </c>
      <c r="K611" s="674">
        <f t="shared" ref="K611:K613" si="294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07"/>
      <c r="C612" s="708" t="s">
        <v>263</v>
      </c>
      <c r="D612" s="707"/>
      <c r="E612" s="707"/>
      <c r="F612" s="709"/>
      <c r="G612" s="710"/>
      <c r="H612" s="711" t="s">
        <v>46</v>
      </c>
      <c r="I612" s="712">
        <v>0</v>
      </c>
      <c r="J612" s="713">
        <f t="shared" ref="J612:J613" si="295">J614+J616</f>
        <v>0</v>
      </c>
      <c r="K612" s="714">
        <f t="shared" si="294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07"/>
      <c r="C613" s="716" t="s">
        <v>264</v>
      </c>
      <c r="D613" s="707"/>
      <c r="E613" s="707"/>
      <c r="F613" s="709"/>
      <c r="G613" s="710"/>
      <c r="H613" s="711" t="s">
        <v>34</v>
      </c>
      <c r="I613" s="712">
        <v>0</v>
      </c>
      <c r="J613" s="713">
        <f t="shared" si="295"/>
        <v>0</v>
      </c>
      <c r="K613" s="714">
        <f t="shared" si="294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7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8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8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0"/>
      <c r="C620" s="721" t="s">
        <v>267</v>
      </c>
      <c r="D620" s="720"/>
      <c r="E620" s="720"/>
      <c r="F620" s="722"/>
      <c r="G620" s="723"/>
      <c r="H620" s="724" t="s">
        <v>46</v>
      </c>
      <c r="I620" s="725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"),1746)</f>
        <v>1746</v>
      </c>
      <c r="J620" s="725">
        <f t="shared" ref="J620:J621" ca="1" si="296">J622+J624+J626</f>
        <v>696</v>
      </c>
      <c r="K620" s="726">
        <f t="shared" ref="K620:K621" ca="1" si="297">IF(I620&gt;0,J620*100/I620,0)</f>
        <v>39.862542955326461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0"/>
      <c r="C621" s="728" t="s">
        <v>268</v>
      </c>
      <c r="D621" s="720"/>
      <c r="E621" s="720"/>
      <c r="F621" s="722"/>
      <c r="G621" s="723"/>
      <c r="H621" s="724" t="s">
        <v>34</v>
      </c>
      <c r="I621" s="725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"),130)</f>
        <v>130</v>
      </c>
      <c r="J621" s="725">
        <f t="shared" ca="1" si="296"/>
        <v>72</v>
      </c>
      <c r="K621" s="726">
        <f t="shared" ca="1" si="297"/>
        <v>55.384615384615387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"),190)</f>
        <v>190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"),15)</f>
        <v>15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"),497)</f>
        <v>497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"),54)</f>
        <v>54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98">I651</f>
        <v>8730</v>
      </c>
      <c r="J628" s="738">
        <f t="shared" ca="1" si="298"/>
        <v>6583</v>
      </c>
      <c r="K628" s="739">
        <f ca="1">IF(I628&gt;0,J628*100/I628,0)</f>
        <v>75.406643757159216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42" t="s">
        <v>17</v>
      </c>
      <c r="E629" s="843"/>
      <c r="F629" s="843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11566607.33</v>
      </c>
      <c r="N629" s="195">
        <f t="shared" ca="1" si="299"/>
        <v>9269398.5699999891</v>
      </c>
      <c r="O629" s="195">
        <f t="shared" ref="O629:O634" ca="1" si="300">IF(L629&gt;0,N629*100/L629,0)</f>
        <v>78.511343338320629</v>
      </c>
      <c r="P629" s="195">
        <f t="shared" ref="P629:P634" ca="1" si="301">IF(M629&gt;0,N629*100/M629,0)</f>
        <v>80.139303648341183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11566607.33</v>
      </c>
      <c r="N631" s="45">
        <f t="shared" ca="1" si="303"/>
        <v>9269398.5699999891</v>
      </c>
      <c r="O631" s="45">
        <f t="shared" ca="1" si="300"/>
        <v>78.511343338320629</v>
      </c>
      <c r="P631" s="45">
        <f t="shared" ca="1" si="301"/>
        <v>80.139303648341183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11566607.33</v>
      </c>
      <c r="N632" s="38">
        <f t="shared" ca="1" si="304"/>
        <v>9269398.5699999891</v>
      </c>
      <c r="O632" s="38">
        <f t="shared" ca="1" si="300"/>
        <v>78.511343338320629</v>
      </c>
      <c r="P632" s="38">
        <f t="shared" ca="1" si="301"/>
        <v>80.139303648341183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"),11566607.33)</f>
        <v>11566607.33</v>
      </c>
      <c r="N634" s="45">
        <f ca="1">N635+N636+N637+N638</f>
        <v>9269398.5699999891</v>
      </c>
      <c r="O634" s="45">
        <f t="shared" ca="1" si="300"/>
        <v>78.511343338320629</v>
      </c>
      <c r="P634" s="45">
        <f t="shared" ca="1" si="301"/>
        <v>80.139303648341183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"),71050)</f>
        <v>71050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"),2620583.65999999)</f>
        <v>2620583.6599999899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"),6577764.91)</f>
        <v>6577764.9100000001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6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574"/>
      <c r="D643" s="617"/>
      <c r="E643" s="742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574"/>
      <c r="D644" s="617"/>
      <c r="E644" s="742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574"/>
      <c r="D645" s="617"/>
      <c r="E645" s="743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"),7378)</f>
        <v>7378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"),4434.73)</f>
        <v>4434.7299999999996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"),8716)</f>
        <v>8716</v>
      </c>
      <c r="K647" s="163">
        <f t="shared" ca="1" si="308"/>
        <v>99.839633447880871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"),4898.37999999999)</f>
        <v>4898.3799999999901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"),7885)</f>
        <v>7885</v>
      </c>
      <c r="K649" s="163">
        <f t="shared" ca="1" si="308"/>
        <v>90.320733104238258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"),4402.16)</f>
        <v>4402.16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"),6583)</f>
        <v>6583</v>
      </c>
      <c r="K651" s="163">
        <f t="shared" ca="1" si="308"/>
        <v>75.406643757159216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"),3752.33249999999)</f>
        <v>3752.33249999999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673">
        <f t="shared" ref="I654:J654" ca="1" si="309">I669</f>
        <v>1370</v>
      </c>
      <c r="J654" s="673">
        <f t="shared" ca="1" si="309"/>
        <v>163</v>
      </c>
      <c r="K654" s="674">
        <f ca="1">IF(I654&gt;0,J654*100/I654,0)</f>
        <v>11.897810218978103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42" t="s">
        <v>17</v>
      </c>
      <c r="E655" s="843"/>
      <c r="F655" s="843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258339</v>
      </c>
      <c r="N655" s="195">
        <f t="shared" ca="1" si="310"/>
        <v>201833</v>
      </c>
      <c r="O655" s="195">
        <f t="shared" ref="O655:O660" ca="1" si="311">IF(L655&gt;0,N655*100/L655,0)</f>
        <v>103.93048403707517</v>
      </c>
      <c r="P655" s="195">
        <f t="shared" ref="P655:P660" ca="1" si="312">IF(M655&gt;0,N655*100/M655,0)</f>
        <v>78.127189468101989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258339</v>
      </c>
      <c r="N657" s="45">
        <f t="shared" ca="1" si="314"/>
        <v>201833</v>
      </c>
      <c r="O657" s="45">
        <f t="shared" ca="1" si="311"/>
        <v>103.93048403707517</v>
      </c>
      <c r="P657" s="45">
        <f t="shared" ca="1" si="312"/>
        <v>78.127189468101989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258339</v>
      </c>
      <c r="N658" s="38">
        <f t="shared" ca="1" si="315"/>
        <v>201833</v>
      </c>
      <c r="O658" s="38">
        <f t="shared" ca="1" si="311"/>
        <v>103.93048403707517</v>
      </c>
      <c r="P658" s="38">
        <f t="shared" ca="1" si="312"/>
        <v>78.127189468101989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"),258339)</f>
        <v>258339</v>
      </c>
      <c r="N660" s="45">
        <f ca="1">N661+N662+N663+N664</f>
        <v>201833</v>
      </c>
      <c r="O660" s="45">
        <f t="shared" ca="1" si="311"/>
        <v>103.93048403707517</v>
      </c>
      <c r="P660" s="45">
        <f t="shared" ca="1" si="312"/>
        <v>78.127189468101989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"),10650)</f>
        <v>10650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"),189183)</f>
        <v>189183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49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163</v>
      </c>
      <c r="K669" s="195">
        <f ca="1">IF(I669&gt;0,J669*100/I669,0)</f>
        <v>11.897810218978103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"),4527.58)</f>
        <v>4527.58</v>
      </c>
      <c r="K672" s="38">
        <f t="shared" ref="K672:K675" ca="1" si="319">IF(I$669&gt;0,J672*100/I$669,0)</f>
        <v>330.48029197080291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"),3116.23)</f>
        <v>3116.23</v>
      </c>
      <c r="K673" s="38">
        <f t="shared" ca="1" si="319"/>
        <v>227.46204379562045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"),909)</f>
        <v>909</v>
      </c>
      <c r="K674" s="38">
        <f t="shared" ca="1" si="319"/>
        <v>66.350364963503651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163</v>
      </c>
      <c r="K675" s="195">
        <f t="shared" ca="1" si="319"/>
        <v>11.897810218978103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"),63)</f>
        <v>63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"),100)</f>
        <v>100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122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"),122)</f>
        <v>122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42" t="s">
        <v>17</v>
      </c>
      <c r="E685" s="843"/>
      <c r="F685" s="843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308360</v>
      </c>
      <c r="N685" s="195">
        <f t="shared" ca="1" si="320"/>
        <v>213590</v>
      </c>
      <c r="O685" s="195">
        <f t="shared" ref="O685:O688" ca="1" si="321">IF(L685&gt;0,N685*100/L685,0)</f>
        <v>61.724078141255347</v>
      </c>
      <c r="P685" s="195">
        <f t="shared" ref="P685:P688" ca="1" si="322">IF(M685&gt;0,N685*100/M685,0)</f>
        <v>69.266441821247895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308360</v>
      </c>
      <c r="N687" s="45">
        <f t="shared" ca="1" si="324"/>
        <v>213590</v>
      </c>
      <c r="O687" s="45">
        <f t="shared" ca="1" si="321"/>
        <v>61.724078141255347</v>
      </c>
      <c r="P687" s="45">
        <f t="shared" ca="1" si="322"/>
        <v>69.266441821247895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308360</v>
      </c>
      <c r="N688" s="38">
        <f t="shared" ca="1" si="325"/>
        <v>213590</v>
      </c>
      <c r="O688" s="38">
        <f t="shared" ca="1" si="321"/>
        <v>61.724078141255347</v>
      </c>
      <c r="P688" s="38">
        <f t="shared" ca="1" si="322"/>
        <v>69.266441821247895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"),308360)</f>
        <v>308360</v>
      </c>
      <c r="N690" s="45">
        <f ca="1">N691+N692+N693+N694</f>
        <v>213590</v>
      </c>
      <c r="O690" s="45">
        <f ca="1">IF(L690&gt;0,N690*100/L690,0)</f>
        <v>61.724078141255347</v>
      </c>
      <c r="P690" s="45">
        <f ca="1">IF(M690&gt;0,N690*100/M690,0)</f>
        <v>69.266441821247895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"),0)</f>
        <v>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"),213590)</f>
        <v>213590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5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6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6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7" t="s">
        <v>38</v>
      </c>
      <c r="E698" s="758"/>
      <c r="F698" s="610"/>
      <c r="G698" s="611"/>
      <c r="H698" s="759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574"/>
      <c r="C699" s="574"/>
      <c r="D699" s="575" t="s">
        <v>295</v>
      </c>
      <c r="E699" s="760"/>
      <c r="F699" s="574"/>
      <c r="G699" s="189"/>
      <c r="H699" s="761" t="s">
        <v>46</v>
      </c>
      <c r="I699" s="762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9"/>
      <c r="N699" s="763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574"/>
      <c r="C700" s="574"/>
      <c r="D700" s="575" t="s">
        <v>296</v>
      </c>
      <c r="E700" s="574"/>
      <c r="F700" s="574"/>
      <c r="G700" s="189"/>
      <c r="H700" s="761" t="s">
        <v>35</v>
      </c>
      <c r="I700" s="762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"),119)</f>
        <v>119</v>
      </c>
      <c r="K700" s="38">
        <f t="shared" ca="1" si="329"/>
        <v>56.398104265402843</v>
      </c>
      <c r="L700" s="38"/>
      <c r="M700" s="189"/>
      <c r="N700" s="763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574"/>
      <c r="C701" s="574"/>
      <c r="D701" s="575" t="s">
        <v>297</v>
      </c>
      <c r="E701" s="574"/>
      <c r="F701" s="574"/>
      <c r="G701" s="189"/>
      <c r="H701" s="764" t="s">
        <v>46</v>
      </c>
      <c r="I701" s="765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565.41</v>
      </c>
      <c r="K701" s="195">
        <f t="shared" ca="1" si="329"/>
        <v>31.152066115702478</v>
      </c>
      <c r="L701" s="38"/>
      <c r="M701" s="189"/>
      <c r="N701" s="763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2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3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574"/>
      <c r="C703" s="574"/>
      <c r="D703" s="574"/>
      <c r="E703" s="574"/>
      <c r="F703" s="574"/>
      <c r="G703" s="189"/>
      <c r="H703" s="182" t="s">
        <v>34</v>
      </c>
      <c r="I703" s="762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3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574"/>
      <c r="C704" s="574"/>
      <c r="D704" s="574"/>
      <c r="E704" s="574"/>
      <c r="F704" s="574"/>
      <c r="G704" s="189"/>
      <c r="H704" s="182" t="s">
        <v>46</v>
      </c>
      <c r="I704" s="762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3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2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"),33)</f>
        <v>33</v>
      </c>
      <c r="K705" s="38"/>
      <c r="L705" s="38"/>
      <c r="M705" s="189"/>
      <c r="N705" s="763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574"/>
      <c r="C706" s="574"/>
      <c r="D706" s="574"/>
      <c r="E706" s="574"/>
      <c r="F706" s="574"/>
      <c r="G706" s="189"/>
      <c r="H706" s="182" t="s">
        <v>34</v>
      </c>
      <c r="I706" s="762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"),38)</f>
        <v>38</v>
      </c>
      <c r="K706" s="38"/>
      <c r="L706" s="38"/>
      <c r="M706" s="189"/>
      <c r="N706" s="763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574"/>
      <c r="C707" s="574"/>
      <c r="D707" s="574"/>
      <c r="E707" s="574"/>
      <c r="F707" s="574"/>
      <c r="G707" s="189"/>
      <c r="H707" s="182" t="s">
        <v>46</v>
      </c>
      <c r="I707" s="762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"),427.46)</f>
        <v>427.46</v>
      </c>
      <c r="K707" s="38"/>
      <c r="L707" s="38"/>
      <c r="M707" s="189"/>
      <c r="N707" s="763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574"/>
      <c r="C708" s="574"/>
      <c r="D708" s="766" t="s">
        <v>300</v>
      </c>
      <c r="E708" s="574"/>
      <c r="F708" s="574"/>
      <c r="G708" s="189"/>
      <c r="H708" s="192" t="s">
        <v>46</v>
      </c>
      <c r="I708" s="765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393</v>
      </c>
      <c r="K708" s="195">
        <f ca="1">IF(I708&gt;0,J708*100/I708,0)</f>
        <v>85.620915032679733</v>
      </c>
      <c r="L708" s="38"/>
      <c r="M708" s="189"/>
      <c r="N708" s="763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2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3"/>
      <c r="M709" s="189"/>
      <c r="N709" s="763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574"/>
      <c r="C710" s="574"/>
      <c r="D710" s="574"/>
      <c r="E710" s="574"/>
      <c r="F710" s="574"/>
      <c r="G710" s="189"/>
      <c r="H710" s="182" t="s">
        <v>46</v>
      </c>
      <c r="I710" s="762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3"/>
      <c r="M710" s="189"/>
      <c r="N710" s="763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574"/>
      <c r="C711" s="574"/>
      <c r="D711" s="574"/>
      <c r="E711" s="575" t="s">
        <v>302</v>
      </c>
      <c r="F711" s="574"/>
      <c r="G711" s="189"/>
      <c r="H711" s="175"/>
      <c r="I711" s="762"/>
      <c r="J711" s="37"/>
      <c r="K711" s="38"/>
      <c r="L711" s="763"/>
      <c r="M711" s="189"/>
      <c r="N711" s="763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2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"),27)</f>
        <v>27</v>
      </c>
      <c r="K712" s="38"/>
      <c r="L712" s="763"/>
      <c r="M712" s="189"/>
      <c r="N712" s="763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574"/>
      <c r="C713" s="574"/>
      <c r="D713" s="574"/>
      <c r="E713" s="574"/>
      <c r="F713" s="574"/>
      <c r="G713" s="189"/>
      <c r="H713" s="182" t="s">
        <v>34</v>
      </c>
      <c r="I713" s="762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"),27)</f>
        <v>27</v>
      </c>
      <c r="K713" s="38"/>
      <c r="L713" s="763"/>
      <c r="M713" s="189"/>
      <c r="N713" s="763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574"/>
      <c r="C714" s="574"/>
      <c r="D714" s="574"/>
      <c r="E714" s="574"/>
      <c r="F714" s="574"/>
      <c r="G714" s="189"/>
      <c r="H714" s="182" t="s">
        <v>46</v>
      </c>
      <c r="I714" s="762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"),393)</f>
        <v>393</v>
      </c>
      <c r="K714" s="38"/>
      <c r="L714" s="763"/>
      <c r="M714" s="189"/>
      <c r="N714" s="763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2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3"/>
      <c r="M715" s="189"/>
      <c r="N715" s="763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574"/>
      <c r="C716" s="574"/>
      <c r="D716" s="574"/>
      <c r="E716" s="574"/>
      <c r="F716" s="574"/>
      <c r="G716" s="189"/>
      <c r="H716" s="182" t="s">
        <v>34</v>
      </c>
      <c r="I716" s="762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3"/>
      <c r="M716" s="189"/>
      <c r="N716" s="763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574"/>
      <c r="C717" s="574"/>
      <c r="D717" s="574"/>
      <c r="E717" s="574"/>
      <c r="F717" s="574"/>
      <c r="G717" s="189"/>
      <c r="H717" s="182" t="s">
        <v>46</v>
      </c>
      <c r="I717" s="762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3"/>
      <c r="M717" s="189"/>
      <c r="N717" s="763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2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"),26)</f>
        <v>26</v>
      </c>
      <c r="K718" s="38"/>
      <c r="L718" s="38"/>
      <c r="M718" s="189"/>
      <c r="N718" s="763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574"/>
      <c r="C719" s="574"/>
      <c r="D719" s="574"/>
      <c r="E719" s="574"/>
      <c r="F719" s="574"/>
      <c r="G719" s="189"/>
      <c r="H719" s="182" t="s">
        <v>34</v>
      </c>
      <c r="I719" s="762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"),27)</f>
        <v>27</v>
      </c>
      <c r="K719" s="38"/>
      <c r="L719" s="763"/>
      <c r="M719" s="189"/>
      <c r="N719" s="763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574"/>
      <c r="C720" s="574"/>
      <c r="D720" s="574"/>
      <c r="E720" s="574"/>
      <c r="F720" s="574"/>
      <c r="G720" s="189"/>
      <c r="H720" s="182" t="s">
        <v>46</v>
      </c>
      <c r="I720" s="762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"),200.43)</f>
        <v>200.43</v>
      </c>
      <c r="K720" s="38">
        <f t="shared" ref="K720:K723" ca="1" si="330">IF(I720&gt;0,J720*100/I720,0)</f>
        <v>60.008982035928142</v>
      </c>
      <c r="L720" s="763"/>
      <c r="M720" s="189"/>
      <c r="N720" s="763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574"/>
      <c r="C721" s="574"/>
      <c r="D721" s="575" t="s">
        <v>306</v>
      </c>
      <c r="E721" s="574"/>
      <c r="F721" s="574"/>
      <c r="G721" s="189"/>
      <c r="H721" s="749" t="s">
        <v>35</v>
      </c>
      <c r="I721" s="765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3"/>
      <c r="M721" s="189"/>
      <c r="N721" s="763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574"/>
      <c r="C722" s="574"/>
      <c r="D722" s="574"/>
      <c r="E722" s="575"/>
      <c r="F722" s="574"/>
      <c r="G722" s="189"/>
      <c r="H722" s="749" t="s">
        <v>46</v>
      </c>
      <c r="I722" s="765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3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2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3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574"/>
      <c r="C724" s="574"/>
      <c r="D724" s="574"/>
      <c r="E724" s="574"/>
      <c r="F724" s="574"/>
      <c r="G724" s="189"/>
      <c r="H724" s="182" t="s">
        <v>34</v>
      </c>
      <c r="I724" s="762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3"/>
      <c r="M724" s="189"/>
      <c r="N724" s="763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574"/>
      <c r="C725" s="574"/>
      <c r="D725" s="574"/>
      <c r="E725" s="574"/>
      <c r="F725" s="574"/>
      <c r="G725" s="189"/>
      <c r="H725" s="182" t="s">
        <v>46</v>
      </c>
      <c r="I725" s="762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3"/>
      <c r="M725" s="189"/>
      <c r="N725" s="763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2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3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574"/>
      <c r="C727" s="574"/>
      <c r="D727" s="574"/>
      <c r="E727" s="574"/>
      <c r="F727" s="574"/>
      <c r="G727" s="189"/>
      <c r="H727" s="182" t="s">
        <v>34</v>
      </c>
      <c r="I727" s="762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3"/>
      <c r="M727" s="189"/>
      <c r="N727" s="763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574"/>
      <c r="C728" s="574"/>
      <c r="D728" s="574"/>
      <c r="E728" s="574"/>
      <c r="F728" s="574"/>
      <c r="G728" s="189"/>
      <c r="H728" s="182" t="s">
        <v>46</v>
      </c>
      <c r="I728" s="762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3"/>
      <c r="M728" s="189"/>
      <c r="N728" s="763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5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1190</v>
      </c>
      <c r="K729" s="195">
        <f t="shared" ca="1" si="332"/>
        <v>78.186596583442835</v>
      </c>
      <c r="L729" s="38"/>
      <c r="M729" s="189"/>
      <c r="N729" s="763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2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63"/>
      <c r="M730" s="38"/>
      <c r="N730" s="763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574"/>
      <c r="C731" s="574"/>
      <c r="D731" s="574"/>
      <c r="E731" s="574"/>
      <c r="F731" s="574"/>
      <c r="G731" s="189"/>
      <c r="H731" s="182" t="s">
        <v>34</v>
      </c>
      <c r="I731" s="762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63"/>
      <c r="M731" s="38"/>
      <c r="N731" s="763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574"/>
      <c r="C732" s="574"/>
      <c r="D732" s="574"/>
      <c r="E732" s="574"/>
      <c r="F732" s="574"/>
      <c r="G732" s="189"/>
      <c r="H732" s="182" t="s">
        <v>46</v>
      </c>
      <c r="I732" s="762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63"/>
      <c r="M732" s="38"/>
      <c r="N732" s="763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2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63"/>
      <c r="M733" s="38"/>
      <c r="N733" s="763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574"/>
      <c r="C734" s="574"/>
      <c r="D734" s="574"/>
      <c r="E734" s="574"/>
      <c r="F734" s="574"/>
      <c r="G734" s="189"/>
      <c r="H734" s="182" t="s">
        <v>34</v>
      </c>
      <c r="I734" s="762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63"/>
      <c r="M734" s="38"/>
      <c r="N734" s="763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47" t="s">
        <v>17</v>
      </c>
      <c r="E737" s="843"/>
      <c r="F737" s="843"/>
      <c r="G737" s="601"/>
      <c r="H737" s="643" t="s">
        <v>12</v>
      </c>
      <c r="I737" s="44"/>
      <c r="J737" s="44"/>
      <c r="K737" s="45"/>
      <c r="L737" s="644">
        <f t="shared" ref="L737:N737" si="333">L738+L739</f>
        <v>0</v>
      </c>
      <c r="M737" s="644">
        <f t="shared" si="333"/>
        <v>0</v>
      </c>
      <c r="N737" s="644">
        <f t="shared" si="333"/>
        <v>0</v>
      </c>
      <c r="O737" s="644">
        <f t="shared" ref="O737:O742" si="334">IF(L737&gt;0,N737*100/L737,0)</f>
        <v>0</v>
      </c>
      <c r="P737" s="644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79" t="s">
        <v>20</v>
      </c>
      <c r="E740" s="598"/>
      <c r="F740" s="598"/>
      <c r="G740" s="601"/>
      <c r="H740" s="643" t="s">
        <v>12</v>
      </c>
      <c r="I740" s="166"/>
      <c r="J740" s="166"/>
      <c r="K740" s="167"/>
      <c r="L740" s="644">
        <f t="shared" ref="L740:N740" si="338">L741+L742</f>
        <v>0</v>
      </c>
      <c r="M740" s="644">
        <f t="shared" si="338"/>
        <v>0</v>
      </c>
      <c r="N740" s="644">
        <f t="shared" si="338"/>
        <v>0</v>
      </c>
      <c r="O740" s="644">
        <f t="shared" si="334"/>
        <v>0</v>
      </c>
      <c r="P740" s="644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79" t="s">
        <v>21</v>
      </c>
      <c r="E747" s="598"/>
      <c r="F747" s="598"/>
      <c r="G747" s="601"/>
      <c r="H747" s="780" t="s">
        <v>12</v>
      </c>
      <c r="I747" s="166"/>
      <c r="J747" s="166"/>
      <c r="K747" s="167"/>
      <c r="L747" s="644">
        <f t="shared" ref="L747:N747" si="339">L748+L749</f>
        <v>0</v>
      </c>
      <c r="M747" s="644">
        <f t="shared" si="339"/>
        <v>0</v>
      </c>
      <c r="N747" s="644">
        <f t="shared" si="339"/>
        <v>0</v>
      </c>
      <c r="O747" s="644">
        <f t="shared" ref="O747:O749" si="340">IF(L747&gt;0,N747*100/L747,0)</f>
        <v>0</v>
      </c>
      <c r="P747" s="644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1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47" t="s">
        <v>17</v>
      </c>
      <c r="E754" s="843"/>
      <c r="F754" s="843"/>
      <c r="G754" s="601"/>
      <c r="H754" s="643" t="s">
        <v>12</v>
      </c>
      <c r="I754" s="44"/>
      <c r="J754" s="44"/>
      <c r="K754" s="45"/>
      <c r="L754" s="644">
        <f t="shared" ref="L754:N754" si="342">L755+L756</f>
        <v>0</v>
      </c>
      <c r="M754" s="644">
        <f t="shared" si="342"/>
        <v>0</v>
      </c>
      <c r="N754" s="644">
        <f t="shared" si="342"/>
        <v>0</v>
      </c>
      <c r="O754" s="644">
        <f t="shared" ref="O754:O759" si="343">IF(L754&gt;0,N754*100/L754,0)</f>
        <v>0</v>
      </c>
      <c r="P754" s="644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79" t="s">
        <v>20</v>
      </c>
      <c r="E757" s="598"/>
      <c r="F757" s="598"/>
      <c r="G757" s="601"/>
      <c r="H757" s="643" t="s">
        <v>12</v>
      </c>
      <c r="I757" s="166"/>
      <c r="J757" s="166"/>
      <c r="K757" s="167"/>
      <c r="L757" s="644">
        <f t="shared" ref="L757:N757" si="347">L758+L759</f>
        <v>0</v>
      </c>
      <c r="M757" s="644">
        <f t="shared" si="347"/>
        <v>0</v>
      </c>
      <c r="N757" s="644">
        <f t="shared" si="347"/>
        <v>0</v>
      </c>
      <c r="O757" s="644">
        <f t="shared" si="343"/>
        <v>0</v>
      </c>
      <c r="P757" s="644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79" t="s">
        <v>21</v>
      </c>
      <c r="E764" s="598"/>
      <c r="F764" s="598"/>
      <c r="G764" s="601"/>
      <c r="H764" s="780" t="s">
        <v>12</v>
      </c>
      <c r="I764" s="166"/>
      <c r="J764" s="166"/>
      <c r="K764" s="167"/>
      <c r="L764" s="644">
        <f t="shared" ref="L764:N764" si="348">L765+L766</f>
        <v>0</v>
      </c>
      <c r="M764" s="644">
        <f t="shared" si="348"/>
        <v>0</v>
      </c>
      <c r="N764" s="644">
        <f t="shared" si="348"/>
        <v>0</v>
      </c>
      <c r="O764" s="644">
        <f t="shared" ref="O764:O766" si="349">IF(L764&gt;0,N764*100/L764,0)</f>
        <v>0</v>
      </c>
      <c r="P764" s="644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1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47" t="s">
        <v>17</v>
      </c>
      <c r="E770" s="843"/>
      <c r="F770" s="843"/>
      <c r="G770" s="601"/>
      <c r="H770" s="643" t="s">
        <v>12</v>
      </c>
      <c r="I770" s="44"/>
      <c r="J770" s="44"/>
      <c r="K770" s="45"/>
      <c r="L770" s="644">
        <f t="shared" ref="L770:N770" si="351">L771+L772</f>
        <v>0</v>
      </c>
      <c r="M770" s="644">
        <f t="shared" si="351"/>
        <v>0</v>
      </c>
      <c r="N770" s="644">
        <f t="shared" si="351"/>
        <v>0</v>
      </c>
      <c r="O770" s="644">
        <f t="shared" ref="O770:O775" si="352">IF(L770&gt;0,N770*100/L770,0)</f>
        <v>0</v>
      </c>
      <c r="P770" s="644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79" t="s">
        <v>20</v>
      </c>
      <c r="E773" s="598"/>
      <c r="F773" s="598"/>
      <c r="G773" s="601"/>
      <c r="H773" s="643" t="s">
        <v>12</v>
      </c>
      <c r="I773" s="166"/>
      <c r="J773" s="166"/>
      <c r="K773" s="167"/>
      <c r="L773" s="644">
        <f t="shared" ref="L773:N773" si="356">L774+L775</f>
        <v>0</v>
      </c>
      <c r="M773" s="644">
        <f t="shared" si="356"/>
        <v>0</v>
      </c>
      <c r="N773" s="644">
        <f t="shared" si="356"/>
        <v>0</v>
      </c>
      <c r="O773" s="644">
        <f t="shared" si="352"/>
        <v>0</v>
      </c>
      <c r="P773" s="644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79" t="s">
        <v>21</v>
      </c>
      <c r="E780" s="598"/>
      <c r="F780" s="598"/>
      <c r="G780" s="601"/>
      <c r="H780" s="780" t="s">
        <v>12</v>
      </c>
      <c r="I780" s="166"/>
      <c r="J780" s="166"/>
      <c r="K780" s="167"/>
      <c r="L780" s="644">
        <f t="shared" ref="L780:N780" si="357">L781+L782</f>
        <v>0</v>
      </c>
      <c r="M780" s="644">
        <f t="shared" si="357"/>
        <v>0</v>
      </c>
      <c r="N780" s="644">
        <f t="shared" si="357"/>
        <v>0</v>
      </c>
      <c r="O780" s="644">
        <f t="shared" ref="O780:O782" si="358">IF(L780&gt;0,N780*100/L780,0)</f>
        <v>0</v>
      </c>
      <c r="P780" s="644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1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60">I801+I803</f>
        <v>47000</v>
      </c>
      <c r="J785" s="804">
        <f t="shared" ca="1" si="360"/>
        <v>41454.964999999997</v>
      </c>
      <c r="K785" s="805">
        <f ca="1">IF(I785&gt;0,J785*100/I785,0)</f>
        <v>88.202053191489355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2073686.92</v>
      </c>
      <c r="O786" s="195">
        <f t="shared" ref="O786:O791" ca="1" si="362">IF(L786&gt;0,N786*100/L786,0)</f>
        <v>96.16073044962161</v>
      </c>
      <c r="P786" s="195">
        <f t="shared" ref="P786:P791" ca="1" si="363">IF(M786&gt;0,N786*100/M786,0)</f>
        <v>96.16073044962161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0" t="s">
        <v>12</v>
      </c>
      <c r="I787" s="808"/>
      <c r="J787" s="808"/>
      <c r="K787" s="809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0" t="s">
        <v>12</v>
      </c>
      <c r="I788" s="808"/>
      <c r="J788" s="808"/>
      <c r="K788" s="809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2073686.92</v>
      </c>
      <c r="O788" s="45">
        <f t="shared" ca="1" si="362"/>
        <v>96.16073044962161</v>
      </c>
      <c r="P788" s="45">
        <f t="shared" ca="1" si="363"/>
        <v>96.16073044962161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1" t="s">
        <v>12</v>
      </c>
      <c r="I789" s="812"/>
      <c r="J789" s="812"/>
      <c r="K789" s="813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2073686.92</v>
      </c>
      <c r="O789" s="38">
        <f t="shared" ca="1" si="362"/>
        <v>96.16073044962161</v>
      </c>
      <c r="P789" s="38">
        <f t="shared" ca="1" si="363"/>
        <v>96.16073044962161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0" t="s">
        <v>12</v>
      </c>
      <c r="I791" s="808"/>
      <c r="J791" s="808"/>
      <c r="K791" s="809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2073686.92</v>
      </c>
      <c r="O791" s="45">
        <f t="shared" ca="1" si="362"/>
        <v>96.16073044962161</v>
      </c>
      <c r="P791" s="45">
        <f t="shared" ca="1" si="363"/>
        <v>96.16073044962161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1" t="s">
        <v>12</v>
      </c>
      <c r="I792" s="808"/>
      <c r="J792" s="808"/>
      <c r="K792" s="809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1" t="s">
        <v>12</v>
      </c>
      <c r="I793" s="808"/>
      <c r="J793" s="808"/>
      <c r="K793" s="809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"),46755)</f>
        <v>46755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1" t="s">
        <v>12</v>
      </c>
      <c r="I794" s="808"/>
      <c r="J794" s="808"/>
      <c r="K794" s="809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"),733045.37)</f>
        <v>733045.37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1" t="s">
        <v>12</v>
      </c>
      <c r="I795" s="808"/>
      <c r="J795" s="808"/>
      <c r="K795" s="809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"),1293886.55)</f>
        <v>1293886.55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4" t="s">
        <v>12</v>
      </c>
      <c r="I796" s="812"/>
      <c r="J796" s="812"/>
      <c r="K796" s="81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7" t="s">
        <v>38</v>
      </c>
      <c r="E799" s="610"/>
      <c r="F799" s="610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7" t="s">
        <v>34</v>
      </c>
      <c r="I800" s="812"/>
      <c r="J800" s="818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"),1789)</f>
        <v>1789</v>
      </c>
      <c r="K800" s="809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1" t="s">
        <v>46</v>
      </c>
      <c r="I801" s="818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19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"),26435)</f>
        <v>26435</v>
      </c>
      <c r="K801" s="820">
        <f ca="1">IF(I801&gt;0,J801*100/I801,0)</f>
        <v>82.609375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7" t="s">
        <v>46</v>
      </c>
      <c r="I803" s="818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19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820">
        <f t="shared" ref="K803:K804" ca="1" si="370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70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47" t="s">
        <v>17</v>
      </c>
      <c r="E805" s="843"/>
      <c r="F805" s="843"/>
      <c r="G805" s="601"/>
      <c r="H805" s="643" t="s">
        <v>12</v>
      </c>
      <c r="I805" s="44"/>
      <c r="J805" s="44"/>
      <c r="K805" s="45"/>
      <c r="L805" s="644">
        <f t="shared" ref="L805:N805" si="371">L806+L807</f>
        <v>0</v>
      </c>
      <c r="M805" s="644">
        <f t="shared" si="371"/>
        <v>0</v>
      </c>
      <c r="N805" s="644">
        <f t="shared" si="371"/>
        <v>0</v>
      </c>
      <c r="O805" s="644">
        <f t="shared" ref="O805:O810" si="372">IF(L805&gt;0,N805*100/L805,0)</f>
        <v>0</v>
      </c>
      <c r="P805" s="644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46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76">L809+L810</f>
        <v>0</v>
      </c>
      <c r="M808" s="644">
        <f t="shared" si="376"/>
        <v>0</v>
      </c>
      <c r="N808" s="644">
        <f t="shared" si="376"/>
        <v>0</v>
      </c>
      <c r="O808" s="644">
        <f t="shared" si="372"/>
        <v>0</v>
      </c>
      <c r="P808" s="644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46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77">L816+L817</f>
        <v>0</v>
      </c>
      <c r="M815" s="644">
        <f t="shared" si="377"/>
        <v>0</v>
      </c>
      <c r="N815" s="644">
        <f t="shared" si="377"/>
        <v>0</v>
      </c>
      <c r="O815" s="644">
        <f t="shared" ref="O815:O817" si="378">IF(L815&gt;0,N815*100/L815,0)</f>
        <v>0</v>
      </c>
      <c r="P815" s="644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4"/>
      <c r="B819" s="825"/>
      <c r="C819" s="826"/>
      <c r="D819" s="825"/>
      <c r="E819" s="827" t="s">
        <v>324</v>
      </c>
      <c r="F819" s="826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2" t="s">
        <v>325</v>
      </c>
      <c r="B820" s="833"/>
      <c r="C820" s="833"/>
      <c r="D820" s="834"/>
      <c r="E820" s="833"/>
      <c r="F820" s="833"/>
      <c r="G820" s="835"/>
      <c r="H820" s="836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215"/>
      <c r="J820" s="215"/>
      <c r="K820" s="837"/>
      <c r="L820" s="837"/>
      <c r="M820" s="837"/>
      <c r="N820" s="837"/>
      <c r="O820" s="837"/>
      <c r="P820" s="837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"),110903295.209999)</f>
        <v>110903295.209999</v>
      </c>
      <c r="K821" s="38">
        <f t="shared" ref="K821:K828" ca="1" si="380">IF(I821&gt;0,J821*100/I821,0)</f>
        <v>85.170193358132096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"),6869)</f>
        <v>6869</v>
      </c>
      <c r="K822" s="38">
        <f t="shared" ca="1" si="380"/>
        <v>81.270705158542356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"),23054115.7599999)</f>
        <v>23054115.759999901</v>
      </c>
      <c r="K823" s="38">
        <f t="shared" ca="1" si="380"/>
        <v>14.966205179711128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"),3178)</f>
        <v>3178</v>
      </c>
      <c r="K824" s="38">
        <f t="shared" ca="1" si="380"/>
        <v>43.534246575342465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"),6817878.09)</f>
        <v>6817878.0899999999</v>
      </c>
      <c r="K825" s="38">
        <f t="shared" ca="1" si="380"/>
        <v>71.241463230355961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"),1150)</f>
        <v>1150</v>
      </c>
      <c r="K826" s="38">
        <f t="shared" ca="1" si="380"/>
        <v>95.277547638773825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"),136031000)</f>
        <v>136031000</v>
      </c>
      <c r="K827" s="38">
        <f t="shared" ca="1" si="380"/>
        <v>95.729064039408868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"),3782)</f>
        <v>3782</v>
      </c>
      <c r="K828" s="505">
        <f t="shared" ca="1" si="380"/>
        <v>73.053892215568865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AA6B-C931-41EE-B211-E8A62740B2A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9" width="18.7109375" style="840" bestFit="1" customWidth="1"/>
    <col min="10" max="10" width="16.85546875" style="840" bestFit="1" customWidth="1"/>
    <col min="11" max="11" width="15.140625" style="840" bestFit="1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330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6482447</v>
      </c>
      <c r="M8" s="22">
        <f t="shared" ca="1" si="0"/>
        <v>6816133.7300000004</v>
      </c>
      <c r="N8" s="22">
        <f t="shared" ca="1" si="0"/>
        <v>6328425.9299999997</v>
      </c>
      <c r="O8" s="22">
        <f t="shared" ref="O8:O16" ca="1" si="1">IF(L8&gt;0,N8*100/L8,0)</f>
        <v>97.624028858238262</v>
      </c>
      <c r="P8" s="22">
        <f t="shared" ref="P8:P16" ca="1" si="2">IF(M8&gt;0,N8*100/M8,0)</f>
        <v>92.844802943735658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6482447</v>
      </c>
      <c r="M10" s="30">
        <f t="shared" ca="1" si="3"/>
        <v>6816133.7300000004</v>
      </c>
      <c r="N10" s="30">
        <f t="shared" ca="1" si="3"/>
        <v>6328425.9299999997</v>
      </c>
      <c r="O10" s="30">
        <f t="shared" ca="1" si="1"/>
        <v>97.624028858238262</v>
      </c>
      <c r="P10" s="30">
        <f t="shared" ca="1" si="2"/>
        <v>92.844802943735658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6398647</v>
      </c>
      <c r="M11" s="497">
        <f t="shared" ca="1" si="4"/>
        <v>6732333.7300000004</v>
      </c>
      <c r="N11" s="497">
        <f t="shared" ca="1" si="4"/>
        <v>6244625.9299999997</v>
      </c>
      <c r="O11" s="497">
        <f t="shared" ca="1" si="1"/>
        <v>97.592911907783005</v>
      </c>
      <c r="P11" s="497">
        <f t="shared" ca="1" si="2"/>
        <v>92.755739397963552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6398647</v>
      </c>
      <c r="M13" s="93">
        <f t="shared" ca="1" si="5"/>
        <v>6732333.7300000004</v>
      </c>
      <c r="N13" s="93">
        <f t="shared" ca="1" si="5"/>
        <v>6244625.9299999997</v>
      </c>
      <c r="O13" s="93">
        <f t="shared" ca="1" si="1"/>
        <v>97.592911907783005</v>
      </c>
      <c r="P13" s="93">
        <f t="shared" ca="1" si="2"/>
        <v>92.755739397963552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3949706.73</v>
      </c>
      <c r="N18" s="22">
        <f t="shared" ca="1" si="8"/>
        <v>3595035.9</v>
      </c>
      <c r="O18" s="22">
        <f t="shared" ref="O18:O26" ca="1" si="9">IF(L18&gt;0,N18*100/L18,0)</f>
        <v>99.325200444265164</v>
      </c>
      <c r="P18" s="22">
        <f t="shared" ref="P18:P26" ca="1" si="10">IF(M18&gt;0,N18*100/M18,0)</f>
        <v>91.020324944480123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3949706.73</v>
      </c>
      <c r="N20" s="30">
        <f t="shared" ca="1" si="11"/>
        <v>3595035.9</v>
      </c>
      <c r="O20" s="30">
        <f t="shared" ca="1" si="9"/>
        <v>99.325200444265164</v>
      </c>
      <c r="P20" s="30">
        <f t="shared" ca="1" si="10"/>
        <v>91.020324944480123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3865906.73</v>
      </c>
      <c r="N21" s="497">
        <f t="shared" ca="1" si="12"/>
        <v>3511235.9</v>
      </c>
      <c r="O21" s="497">
        <f t="shared" ca="1" si="9"/>
        <v>99.30920676761906</v>
      </c>
      <c r="P21" s="497">
        <f t="shared" ca="1" si="10"/>
        <v>90.825675455444838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3865906.73</v>
      </c>
      <c r="N23" s="93">
        <f t="shared" ca="1" si="13"/>
        <v>3511235.9</v>
      </c>
      <c r="O23" s="93">
        <f t="shared" ca="1" si="9"/>
        <v>99.30920676761906</v>
      </c>
      <c r="P23" s="93">
        <f t="shared" ca="1" si="10"/>
        <v>90.825675455444838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2862987</v>
      </c>
      <c r="M28" s="22">
        <f t="shared" ca="1" si="16"/>
        <v>2866427</v>
      </c>
      <c r="N28" s="22">
        <f t="shared" si="16"/>
        <v>2733390.03</v>
      </c>
      <c r="O28" s="22">
        <f t="shared" ref="O28:O37" ca="1" si="17">IF(L28&gt;0,N28*100/L28,0)</f>
        <v>95.473365055447331</v>
      </c>
      <c r="P28" s="22">
        <f t="shared" ref="P28:P37" ca="1" si="18">IF(M28&gt;0,N28*100/M28,0)</f>
        <v>95.358787438159069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2862987</v>
      </c>
      <c r="M30" s="30">
        <f t="shared" ca="1" si="19"/>
        <v>2866427</v>
      </c>
      <c r="N30" s="30">
        <f t="shared" si="19"/>
        <v>2733390.03</v>
      </c>
      <c r="O30" s="30">
        <f t="shared" ca="1" si="17"/>
        <v>95.473365055447331</v>
      </c>
      <c r="P30" s="30">
        <f t="shared" ca="1" si="18"/>
        <v>95.358787438159069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2862987</v>
      </c>
      <c r="M31" s="497">
        <f t="shared" ca="1" si="20"/>
        <v>2866427</v>
      </c>
      <c r="N31" s="497">
        <f t="shared" si="20"/>
        <v>2733390.03</v>
      </c>
      <c r="O31" s="497">
        <f t="shared" ca="1" si="17"/>
        <v>95.473365055447331</v>
      </c>
      <c r="P31" s="497">
        <f t="shared" ca="1" si="18"/>
        <v>95.358787438159069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2862987</v>
      </c>
      <c r="M33" s="93">
        <f t="shared" ca="1" si="21"/>
        <v>2866427</v>
      </c>
      <c r="N33" s="93">
        <f t="shared" si="21"/>
        <v>2733390.03</v>
      </c>
      <c r="O33" s="93">
        <f t="shared" ca="1" si="17"/>
        <v>95.473365055447331</v>
      </c>
      <c r="P33" s="93">
        <f t="shared" ca="1" si="18"/>
        <v>95.358787438159069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3619460</v>
      </c>
      <c r="M37" s="871">
        <f t="shared" ca="1" si="24"/>
        <v>3949706.73</v>
      </c>
      <c r="N37" s="871">
        <f t="shared" ca="1" si="24"/>
        <v>3595035.9</v>
      </c>
      <c r="O37" s="871">
        <f t="shared" ca="1" si="17"/>
        <v>99.325200444265164</v>
      </c>
      <c r="P37" s="871">
        <f t="shared" ca="1" si="18"/>
        <v>91.020324944480123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907136.73</v>
      </c>
      <c r="N41" s="85">
        <f t="shared" ca="1" si="25"/>
        <v>820687.51</v>
      </c>
      <c r="O41" s="85">
        <f t="shared" ref="O41:O49" ca="1" si="26">IF(L41&gt;0,N41*100/L41,0)</f>
        <v>109.93068247270779</v>
      </c>
      <c r="P41" s="85">
        <f t="shared" ref="P41:P49" ca="1" si="27">IF(M41&gt;0,N41*100/M41,0)</f>
        <v>90.470100356315641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907136.73</v>
      </c>
      <c r="N43" s="92">
        <f t="shared" ca="1" si="28"/>
        <v>820687.51</v>
      </c>
      <c r="O43" s="92">
        <f t="shared" ca="1" si="26"/>
        <v>109.93068247270779</v>
      </c>
      <c r="P43" s="92">
        <f t="shared" ca="1" si="27"/>
        <v>90.470100356315641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907136.73</v>
      </c>
      <c r="N44" s="497">
        <f t="shared" ca="1" si="29"/>
        <v>820687.51</v>
      </c>
      <c r="O44" s="497">
        <f t="shared" ca="1" si="26"/>
        <v>109.93068247270779</v>
      </c>
      <c r="P44" s="497">
        <f t="shared" ca="1" si="27"/>
        <v>90.470100356315641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IFERROR(__xludf.DUMMYFUNCTION("IMPORTRANGE(""https://docs.google.com/spreadsheets/d/1MeEWN-I1oV_STSDYn1IFDPWt_1FKiwhDph83XaGc0o0/edit?usp=sharing"",""งบพรบ!R32"")"),907136.73)</f>
        <v>907136.73</v>
      </c>
      <c r="N46" s="93">
        <f ca="1">IFERROR(__xludf.DUMMYFUNCTION("IMPORTRANGE(""https://docs.google.com/spreadsheets/d/1MeEWN-I1oV_STSDYn1IFDPWt_1FKiwhDph83XaGc0o0/edit?usp=sharing"",""งบพรบ!T32"")"),820687.51)</f>
        <v>820687.51</v>
      </c>
      <c r="O46" s="93">
        <f t="shared" ca="1" si="26"/>
        <v>109.93068247270779</v>
      </c>
      <c r="P46" s="93">
        <f t="shared" ca="1" si="27"/>
        <v>90.470100356315641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759500</v>
      </c>
      <c r="N53" s="116">
        <f t="shared" ca="1" si="31"/>
        <v>704967.8</v>
      </c>
      <c r="O53" s="116">
        <f t="shared" ref="O53:O61" ca="1" si="32">IF(L53&gt;0,N53*100/L53,0)</f>
        <v>92.819986833443053</v>
      </c>
      <c r="P53" s="116">
        <f t="shared" ref="P53:P61" ca="1" si="33">IF(M53&gt;0,N53*100/M53,0)</f>
        <v>92.819986833443053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759500</v>
      </c>
      <c r="N55" s="123">
        <f t="shared" ca="1" si="34"/>
        <v>704967.8</v>
      </c>
      <c r="O55" s="123">
        <f t="shared" ca="1" si="32"/>
        <v>92.819986833443053</v>
      </c>
      <c r="P55" s="123">
        <f t="shared" ca="1" si="33"/>
        <v>92.819986833443053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759500</v>
      </c>
      <c r="N56" s="497">
        <f t="shared" ca="1" si="35"/>
        <v>704967.8</v>
      </c>
      <c r="O56" s="497">
        <f t="shared" ca="1" si="32"/>
        <v>92.819986833443053</v>
      </c>
      <c r="P56" s="497">
        <f t="shared" ca="1" si="33"/>
        <v>92.819986833443053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IFERROR(__xludf.DUMMYFUNCTION("IMPORTRANGE(""https://docs.google.com/spreadsheets/d/1MeEWN-I1oV_STSDYn1IFDPWt_1FKiwhDph83XaGc0o0/edit?usp=sharing"",""งบพรบ!AB32"")"),759500)</f>
        <v>759500</v>
      </c>
      <c r="N58" s="93">
        <f ca="1">IFERROR(__xludf.DUMMYFUNCTION("IMPORTRANGE(""https://docs.google.com/spreadsheets/d/1MeEWN-I1oV_STSDYn1IFDPWt_1FKiwhDph83XaGc0o0/edit?usp=sharing"",""งบพรบ!AD32"")"),704967.8)</f>
        <v>704967.8</v>
      </c>
      <c r="O58" s="93">
        <f t="shared" ca="1" si="32"/>
        <v>92.819986833443053</v>
      </c>
      <c r="P58" s="93">
        <f t="shared" ca="1" si="33"/>
        <v>92.819986833443053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71040</v>
      </c>
      <c r="N88" s="155">
        <f t="shared" ca="1" si="49"/>
        <v>69620</v>
      </c>
      <c r="O88" s="155">
        <f t="shared" ref="O88:O96" ca="1" si="50">IF(L88&gt;0,N88*100/L88,0)</f>
        <v>124.23269093504639</v>
      </c>
      <c r="P88" s="155">
        <f t="shared" ref="P88:P96" ca="1" si="51">IF(M88&gt;0,N88*100/M88,0)</f>
        <v>98.001126126126124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71040</v>
      </c>
      <c r="N90" s="93">
        <f t="shared" ca="1" si="52"/>
        <v>69620</v>
      </c>
      <c r="O90" s="93">
        <f t="shared" ca="1" si="50"/>
        <v>124.23269093504639</v>
      </c>
      <c r="P90" s="93">
        <f t="shared" ca="1" si="51"/>
        <v>98.001126126126124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71040</v>
      </c>
      <c r="N91" s="497">
        <f t="shared" ca="1" si="53"/>
        <v>69620</v>
      </c>
      <c r="O91" s="497">
        <f t="shared" ca="1" si="50"/>
        <v>124.23269093504639</v>
      </c>
      <c r="P91" s="497">
        <f t="shared" ca="1" si="51"/>
        <v>98.001126126126124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IFERROR(__xludf.DUMMYFUNCTION("IMPORTRANGE(""https://docs.google.com/spreadsheets/d/1MeEWN-I1oV_STSDYn1IFDPWt_1FKiwhDph83XaGc0o0/edit?usp=sharing"",""งบพรบ!AV32"")"),71040)</f>
        <v>71040</v>
      </c>
      <c r="N93" s="93">
        <f ca="1">IFERROR(__xludf.DUMMYFUNCTION("IMPORTRANGE(""https://docs.google.com/spreadsheets/d/1MeEWN-I1oV_STSDYn1IFDPWt_1FKiwhDph83XaGc0o0/edit?usp=sharing"",""งบพรบ!AX32"")"),69620)</f>
        <v>69620</v>
      </c>
      <c r="O93" s="93">
        <f t="shared" ca="1" si="50"/>
        <v>124.23269093504639</v>
      </c>
      <c r="P93" s="93">
        <f t="shared" ca="1" si="51"/>
        <v>98.001126126126124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8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63420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35.982339955849888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63420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35.982339955849888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63420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35.982339955849888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IFERROR(__xludf.DUMMYFUNCTION("IMPORTRANGE(""https://docs.google.com/spreadsheets/d/1MeEWN-I1oV_STSDYn1IFDPWt_1FKiwhDph83XaGc0o0/edit?usp=sharing"",""งบพรบ!BZ32"")"),63420)</f>
        <v>63420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35.982339955849888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51800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73.938223938223942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51800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73.938223938223942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51800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73.938223938223942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IFERROR(__xludf.DUMMYFUNCTION("IMPORTRANGE(""https://docs.google.com/spreadsheets/d/1MeEWN-I1oV_STSDYn1IFDPWt_1FKiwhDph83XaGc0o0/edit?usp=sharing"",""งบพรบ!CJ32"")"),51800)</f>
        <v>51800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73.938223938223942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67900</v>
      </c>
      <c r="N181" s="155">
        <f t="shared" ca="1" si="92"/>
        <v>66800</v>
      </c>
      <c r="O181" s="155">
        <f t="shared" ref="O181:O189" ca="1" si="93">IF(L181&gt;0,N181*100/L181,0)</f>
        <v>98.379970544919004</v>
      </c>
      <c r="P181" s="155">
        <f t="shared" ref="P181:P189" ca="1" si="94">IF(M181&gt;0,N181*100/M181,0)</f>
        <v>98.379970544919004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67900</v>
      </c>
      <c r="N183" s="93">
        <f t="shared" ca="1" si="95"/>
        <v>66800</v>
      </c>
      <c r="O183" s="93">
        <f t="shared" ca="1" si="93"/>
        <v>98.379970544919004</v>
      </c>
      <c r="P183" s="93">
        <f t="shared" ca="1" si="94"/>
        <v>98.379970544919004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67900</v>
      </c>
      <c r="N184" s="497">
        <f t="shared" ca="1" si="96"/>
        <v>66800</v>
      </c>
      <c r="O184" s="497">
        <f t="shared" ca="1" si="93"/>
        <v>98.379970544919004</v>
      </c>
      <c r="P184" s="497">
        <f t="shared" ca="1" si="94"/>
        <v>98.379970544919004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IFERROR(__xludf.DUMMYFUNCTION("IMPORTRANGE(""https://docs.google.com/spreadsheets/d/1MeEWN-I1oV_STSDYn1IFDPWt_1FKiwhDph83XaGc0o0/edit?usp=sharing"",""งบพรบ!CT32"")"),67900)</f>
        <v>67900</v>
      </c>
      <c r="N186" s="93">
        <f ca="1">IFERROR(__xludf.DUMMYFUNCTION("IMPORTRANGE(""https://docs.google.com/spreadsheets/d/1MeEWN-I1oV_STSDYn1IFDPWt_1FKiwhDph83XaGc0o0/edit?usp=sharing"",""งบพรบ!CV32"")"),66800)</f>
        <v>66800</v>
      </c>
      <c r="O186" s="93">
        <f t="shared" ca="1" si="93"/>
        <v>98.379970544919004</v>
      </c>
      <c r="P186" s="93">
        <f t="shared" ca="1" si="94"/>
        <v>98.379970544919004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65000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16900</v>
      </c>
      <c r="O217" s="155">
        <f ca="1">IF(L217&gt;0,N217*100/L217,0)</f>
        <v>73.799126637554579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7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7">
        <v>16900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65000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65000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25000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25000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25000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IFERROR(__xludf.DUMMYFUNCTION("IMPORTRANGE(""https://docs.google.com/spreadsheets/d/1MeEWN-I1oV_STSDYn1IFDPWt_1FKiwhDph83XaGc0o0/edit?usp=sharing"",""งบพรบ!DD32"")"),25000)</f>
        <v>25000</v>
      </c>
      <c r="N266" s="93">
        <f ca="1">IFERROR(__xludf.DUMMYFUNCTION("IMPORTRANGE(""https://docs.google.com/spreadsheets/d/1MeEWN-I1oV_STSDYn1IFDPWt_1FKiwhDph83XaGc0o0/edit?usp=sharing"",""งบพรบ!DF32"")"),25000)</f>
        <v>25000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250</v>
      </c>
      <c r="J276" s="883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259920</v>
      </c>
      <c r="N277" s="155">
        <f t="shared" ca="1" si="125"/>
        <v>249232.51</v>
      </c>
      <c r="O277" s="155">
        <f t="shared" ref="O277:O285" ca="1" si="126">IF(L277&gt;0,N277*100/L277,0)</f>
        <v>95.888161742074487</v>
      </c>
      <c r="P277" s="155">
        <f t="shared" ref="P277:P285" ca="1" si="127">IF(M277&gt;0,N277*100/M277,0)</f>
        <v>95.888161742074487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259920</v>
      </c>
      <c r="N279" s="93">
        <f t="shared" ca="1" si="128"/>
        <v>249232.51</v>
      </c>
      <c r="O279" s="93">
        <f t="shared" ca="1" si="126"/>
        <v>95.888161742074487</v>
      </c>
      <c r="P279" s="93">
        <f t="shared" ca="1" si="127"/>
        <v>95.888161742074487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259920</v>
      </c>
      <c r="N280" s="497">
        <f t="shared" ca="1" si="129"/>
        <v>249232.51</v>
      </c>
      <c r="O280" s="497">
        <f t="shared" ca="1" si="126"/>
        <v>95.888161742074487</v>
      </c>
      <c r="P280" s="497">
        <f t="shared" ca="1" si="127"/>
        <v>95.888161742074487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IFERROR(__xludf.DUMMYFUNCTION("IMPORTRANGE(""https://docs.google.com/spreadsheets/d/1MeEWN-I1oV_STSDYn1IFDPWt_1FKiwhDph83XaGc0o0/edit?usp=sharing"",""งบพรบ!DN32"")"),259920)</f>
        <v>259920</v>
      </c>
      <c r="N282" s="93">
        <f ca="1">IFERROR(__xludf.DUMMYFUNCTION("IMPORTRANGE(""https://docs.google.com/spreadsheets/d/1MeEWN-I1oV_STSDYn1IFDPWt_1FKiwhDph83XaGc0o0/edit?usp=sharing"",""งบพรบ!DP32"")"),249232.51)</f>
        <v>249232.51</v>
      </c>
      <c r="O282" s="93">
        <f t="shared" ca="1" si="126"/>
        <v>95.888161742074487</v>
      </c>
      <c r="P282" s="93">
        <f t="shared" ca="1" si="127"/>
        <v>95.888161742074487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IFERROR(__xludf.DUMMYFUNCTION("IMPORTRANGE(""https://docs.google.com/spreadsheets/d/1QqKyyYR6Q21VydFLVH3TRQUabQu_ym0Zz7PgGX0-kHA/edit?usp=sharing"",""แผน!EB32"")"),25)</f>
        <v>25</v>
      </c>
      <c r="J288" s="678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334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1" t="s">
        <v>335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405999.07</v>
      </c>
      <c r="O315" s="155">
        <f t="shared" ref="O315:O323" ca="1" si="144">IF(L315&gt;0,N315*100/L315,0)</f>
        <v>92.482703872437355</v>
      </c>
      <c r="P315" s="155">
        <f t="shared" ref="P315:P323" ca="1" si="145">IF(M315&gt;0,N315*100/M315,0)</f>
        <v>92.482703872437355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405999.07</v>
      </c>
      <c r="O317" s="93">
        <f t="shared" ca="1" si="144"/>
        <v>92.482703872437355</v>
      </c>
      <c r="P317" s="93">
        <f t="shared" ca="1" si="145"/>
        <v>92.482703872437355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405999.07</v>
      </c>
      <c r="O318" s="497">
        <f t="shared" ca="1" si="144"/>
        <v>92.482703872437355</v>
      </c>
      <c r="P318" s="497">
        <f t="shared" ca="1" si="145"/>
        <v>92.482703872437355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IFERROR(__xludf.DUMMYFUNCTION("IMPORTRANGE(""https://docs.google.com/spreadsheets/d/1MeEWN-I1oV_STSDYn1IFDPWt_1FKiwhDph83XaGc0o0/edit?usp=sharing"",""งบพรบ!EH32"")"),439000)</f>
        <v>439000</v>
      </c>
      <c r="N320" s="93">
        <f ca="1">IFERROR(__xludf.DUMMYFUNCTION("IMPORTRANGE(""https://docs.google.com/spreadsheets/d/1MeEWN-I1oV_STSDYn1IFDPWt_1FKiwhDph83XaGc0o0/edit?usp=sharing"",""งบพรบ!EJ32"")"),405999.07)</f>
        <v>405999.07</v>
      </c>
      <c r="O320" s="93">
        <f t="shared" ca="1" si="144"/>
        <v>92.482703872437355</v>
      </c>
      <c r="P320" s="93">
        <f t="shared" ca="1" si="145"/>
        <v>92.482703872437355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2791</v>
      </c>
      <c r="K327" s="445">
        <f ca="1">IF(I327&gt;0,J327*100/I327,0)</f>
        <v>155.05555555555554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176500</v>
      </c>
      <c r="N328" s="155">
        <f t="shared" ca="1" si="149"/>
        <v>158934.07</v>
      </c>
      <c r="O328" s="155">
        <f t="shared" ref="O328:O336" ca="1" si="150">IF(L328&gt;0,N328*100/L328,0)</f>
        <v>91.341419540229879</v>
      </c>
      <c r="P328" s="155">
        <f t="shared" ref="P328:P336" ca="1" si="151">IF(M328&gt;0,N328*100/M328,0)</f>
        <v>90.047631728045332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176500</v>
      </c>
      <c r="N330" s="93">
        <f t="shared" ca="1" si="152"/>
        <v>158934.07</v>
      </c>
      <c r="O330" s="93">
        <f t="shared" ca="1" si="150"/>
        <v>91.341419540229879</v>
      </c>
      <c r="P330" s="93">
        <f t="shared" ca="1" si="151"/>
        <v>90.047631728045332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176500</v>
      </c>
      <c r="N331" s="497">
        <f t="shared" ca="1" si="153"/>
        <v>158934.07</v>
      </c>
      <c r="O331" s="497">
        <f t="shared" ca="1" si="150"/>
        <v>91.341419540229879</v>
      </c>
      <c r="P331" s="497">
        <f t="shared" ca="1" si="151"/>
        <v>90.047631728045332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IFERROR(__xludf.DUMMYFUNCTION("IMPORTRANGE(""https://docs.google.com/spreadsheets/d/1MeEWN-I1oV_STSDYn1IFDPWt_1FKiwhDph83XaGc0o0/edit?usp=sharing"",""งบพรบ!ER32"")"),176500)</f>
        <v>176500</v>
      </c>
      <c r="N333" s="93">
        <f ca="1">IFERROR(__xludf.DUMMYFUNCTION("IMPORTRANGE(""https://docs.google.com/spreadsheets/d/1MeEWN-I1oV_STSDYn1IFDPWt_1FKiwhDph83XaGc0o0/edit?usp=sharing"",""งบพรบ!ET32"")"),158934.07)</f>
        <v>158934.07</v>
      </c>
      <c r="O333" s="93">
        <f t="shared" ca="1" si="150"/>
        <v>91.341419540229879</v>
      </c>
      <c r="P333" s="93">
        <f t="shared" ca="1" si="151"/>
        <v>90.047631728045332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IFERROR(__xludf.DUMMYFUNCTION("IMPORTRANGE(""https://docs.google.com/spreadsheets/d/1kVcqe37tkHyjCSG3S0O1AXqVkqjo8mSIZil3BcpIysc/edit?usp=sharing"",""ศูนย์!D32"")"),2612)</f>
        <v>2612</v>
      </c>
      <c r="K338" s="497">
        <f ca="1">IF(I338&gt;0,J338*100/I338,0)</f>
        <v>145.11111111111111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IFERROR(__xludf.DUMMYFUNCTION("IMPORTRANGE(""https://docs.google.com/spreadsheets/d/1kVcqe37tkHyjCSG3S0O1AXqVkqjo8mSIZil3BcpIysc/edit?usp=sharing"",""ศูนย์!E32"")"),8)</f>
        <v>8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IFERROR(__xludf.DUMMYFUNCTION("IMPORTRANGE(""https://docs.google.com/spreadsheets/d/1kVcqe37tkHyjCSG3S0O1AXqVkqjo8mSIZil3BcpIysc/edit?usp=sharing"",""ศูนย์!F32"")"),179)</f>
        <v>179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1128490</v>
      </c>
      <c r="N345" s="155">
        <f t="shared" ca="1" si="155"/>
        <v>1032674.94</v>
      </c>
      <c r="O345" s="155">
        <f t="shared" ref="O345:O353" ca="1" si="156">IF(L345&gt;0,N345*100/L345,0)</f>
        <v>97.561142759969385</v>
      </c>
      <c r="P345" s="155">
        <f t="shared" ref="P345:P353" ca="1" si="157">IF(M345&gt;0,N345*100/M345,0)</f>
        <v>91.509445365045323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1128490</v>
      </c>
      <c r="N347" s="93">
        <f t="shared" ca="1" si="158"/>
        <v>1032674.94</v>
      </c>
      <c r="O347" s="93">
        <f t="shared" ca="1" si="156"/>
        <v>97.561142759969385</v>
      </c>
      <c r="P347" s="93">
        <f t="shared" ca="1" si="157"/>
        <v>91.509445365045323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1044690</v>
      </c>
      <c r="N348" s="497">
        <f t="shared" ca="1" si="159"/>
        <v>948874.94</v>
      </c>
      <c r="O348" s="497">
        <f t="shared" ca="1" si="156"/>
        <v>97.351459438385533</v>
      </c>
      <c r="P348" s="497">
        <f t="shared" ca="1" si="157"/>
        <v>90.828373967397027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IFERROR(__xludf.DUMMYFUNCTION("IMPORTRANGE(""https://docs.google.com/spreadsheets/d/1MeEWN-I1oV_STSDYn1IFDPWt_1FKiwhDph83XaGc0o0/edit?usp=sharing"",""งบพรบ!FB32"")"),1044690)</f>
        <v>1044690</v>
      </c>
      <c r="N350" s="93">
        <f ca="1">IFERROR(__xludf.DUMMYFUNCTION("IMPORTRANGE(""https://docs.google.com/spreadsheets/d/1MeEWN-I1oV_STSDYn1IFDPWt_1FKiwhDph83XaGc0o0/edit?usp=sharing"",""งบพรบ!FD32"")"),948874.94)</f>
        <v>948874.94</v>
      </c>
      <c r="O350" s="93">
        <f t="shared" ca="1" si="156"/>
        <v>97.351459438385533</v>
      </c>
      <c r="P350" s="93">
        <f t="shared" ca="1" si="157"/>
        <v>90.828373967397027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231</v>
      </c>
      <c r="K355" s="465">
        <f ca="1">IF(I355&gt;0,J355*100/I355,0)</f>
        <v>92.4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IFERROR(__xludf.DUMMYFUNCTION("IMPORTRANGE(""https://docs.google.com/spreadsheets/d/1XWAQStnk-4SwqDmLtmXYiTMKHgktTP8We1SCoS47DrQ/edit?usp=sharing"",""จัดที่ดิน!W32"")"),303)</f>
        <v>303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IFERROR(__xludf.DUMMYFUNCTION("IMPORTRANGE(""https://docs.google.com/spreadsheets/d/1XWAQStnk-4SwqDmLtmXYiTMKHgktTP8We1SCoS47DrQ/edit?usp=sharing"",""จัดที่ดิน!X32"")"),2703.61)</f>
        <v>2703.61</v>
      </c>
      <c r="K359" s="497">
        <f t="shared" ca="1" si="161"/>
        <v>108.1444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IFERROR(__xludf.DUMMYFUNCTION("IMPORTRANGE(""https://docs.google.com/spreadsheets/d/1XWAQStnk-4SwqDmLtmXYiTMKHgktTP8We1SCoS47DrQ/edit?usp=sharing"",""จัดที่ดิน!Y32"")"),309)</f>
        <v>309</v>
      </c>
      <c r="K360" s="497">
        <f t="shared" ca="1" si="161"/>
        <v>123.6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IFERROR(__xludf.DUMMYFUNCTION("IMPORTRANGE(""https://docs.google.com/spreadsheets/d/1XWAQStnk-4SwqDmLtmXYiTMKHgktTP8We1SCoS47DrQ/edit?usp=sharing"",""จัดที่ดิน!Z32"")"),2697.54)</f>
        <v>2697.54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IFERROR(__xludf.DUMMYFUNCTION("IMPORTRANGE(""https://docs.google.com/spreadsheets/d/1XWAQStnk-4SwqDmLtmXYiTMKHgktTP8We1SCoS47DrQ/edit?usp=sharing"",""จัดที่ดิน!AA32"")"),231)</f>
        <v>231</v>
      </c>
      <c r="K362" s="497">
        <f t="shared" ca="1" si="161"/>
        <v>92.4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IFERROR(__xludf.DUMMYFUNCTION("IMPORTRANGE(""https://docs.google.com/spreadsheets/d/1XWAQStnk-4SwqDmLtmXYiTMKHgktTP8We1SCoS47DrQ/edit?usp=sharing"",""จัดที่ดิน!AB32"")"),1863.06)</f>
        <v>1863.06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702</v>
      </c>
      <c r="K364" s="479">
        <f t="shared" ca="1" si="161"/>
        <v>100.28571428571429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54</v>
      </c>
      <c r="K365" s="491">
        <f t="shared" ca="1" si="161"/>
        <v>108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IFERROR(__xludf.DUMMYFUNCTION("IMPORTRANGE(""https://docs.google.com/spreadsheets/d/1XWAQStnk-4SwqDmLtmXYiTMKHgktTP8We1SCoS47DrQ/edit?usp=sharing"",""จัดที่ดิน!E32"")"),52)</f>
        <v>52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IFERROR(__xludf.DUMMYFUNCTION("IMPORTRANGE(""https://docs.google.com/spreadsheets/d/1XWAQStnk-4SwqDmLtmXYiTMKHgktTP8We1SCoS47DrQ/edit?usp=sharing"",""จัดที่ดิน!F32"")"),374.77)</f>
        <v>374.77</v>
      </c>
      <c r="K369" s="497">
        <f t="shared" ca="1" si="163"/>
        <v>124.92333333333333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IFERROR(__xludf.DUMMYFUNCTION("IMPORTRANGE(""https://docs.google.com/spreadsheets/d/1XWAQStnk-4SwqDmLtmXYiTMKHgktTP8We1SCoS47DrQ/edit?usp=sharing"",""จัดที่ดิน!G32"")"),62)</f>
        <v>62</v>
      </c>
      <c r="K370" s="497">
        <f t="shared" ca="1" si="163"/>
        <v>124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IFERROR(__xludf.DUMMYFUNCTION("IMPORTRANGE(""https://docs.google.com/spreadsheets/d/1XWAQStnk-4SwqDmLtmXYiTMKHgktTP8We1SCoS47DrQ/edit?usp=sharing"",""จัดที่ดิน!H32"")"),388.32)</f>
        <v>388.32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IFERROR(__xludf.DUMMYFUNCTION("IMPORTRANGE(""https://docs.google.com/spreadsheets/d/1XWAQStnk-4SwqDmLtmXYiTMKHgktTP8We1SCoS47DrQ/edit?usp=sharing"",""จัดที่ดิน!I32"")"),54)</f>
        <v>54</v>
      </c>
      <c r="K372" s="497">
        <f t="shared" ca="1" si="163"/>
        <v>108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IFERROR(__xludf.DUMMYFUNCTION("IMPORTRANGE(""https://docs.google.com/spreadsheets/d/1XWAQStnk-4SwqDmLtmXYiTMKHgktTP8We1SCoS47DrQ/edit?usp=sharing"",""จัดที่ดิน!J32"")"),330.3)</f>
        <v>330.3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648</v>
      </c>
      <c r="K374" s="491">
        <f t="shared" ca="1" si="163"/>
        <v>99.692307692307693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IFERROR(__xludf.DUMMYFUNCTION("IMPORTRANGE(""https://docs.google.com/spreadsheets/d/1XWAQStnk-4SwqDmLtmXYiTMKHgktTP8We1SCoS47DrQ/edit?usp=sharing"",""จัดที่ดิน!AH32"")"),251)</f>
        <v>251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IFERROR(__xludf.DUMMYFUNCTION("IMPORTRANGE(""https://docs.google.com/spreadsheets/d/1XWAQStnk-4SwqDmLtmXYiTMKHgktTP8We1SCoS47DrQ/edit?usp=sharing"",""จัดที่ดิน!AI32"")"),2328.84)</f>
        <v>2328.84</v>
      </c>
      <c r="K378" s="497">
        <f t="shared" ca="1" si="164"/>
        <v>105.85636363636364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IFERROR(__xludf.DUMMYFUNCTION("IMPORTRANGE(""https://docs.google.com/spreadsheets/d/1XWAQStnk-4SwqDmLtmXYiTMKHgktTP8We1SCoS47DrQ/edit?usp=sharing"",""จัดที่ดิน!AJ32"")"),740)</f>
        <v>740</v>
      </c>
      <c r="K379" s="497">
        <f t="shared" ca="1" si="164"/>
        <v>113.84615384615384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IFERROR(__xludf.DUMMYFUNCTION("IMPORTRANGE(""https://docs.google.com/spreadsheets/d/1XWAQStnk-4SwqDmLtmXYiTMKHgktTP8We1SCoS47DrQ/edit?usp=sharing"",""จัดที่ดิน!AK32"")"),8277.63)</f>
        <v>8277.6299999999992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IFERROR(__xludf.DUMMYFUNCTION("IMPORTRANGE(""https://docs.google.com/spreadsheets/d/1XWAQStnk-4SwqDmLtmXYiTMKHgktTP8We1SCoS47DrQ/edit?usp=sharing"",""จัดที่ดิน!AL32"")"),648)</f>
        <v>648</v>
      </c>
      <c r="K381" s="497">
        <f t="shared" ca="1" si="164"/>
        <v>99.692307692307693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IFERROR(__xludf.DUMMYFUNCTION("IMPORTRANGE(""https://docs.google.com/spreadsheets/d/1XWAQStnk-4SwqDmLtmXYiTMKHgktTP8We1SCoS47DrQ/edit?usp=sharing"",""จัดที่ดิน!AM32"")"),7310.97)</f>
        <v>7310.97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IFERROR(__xludf.DUMMYFUNCTION("IMPORTRANGE(""https://docs.google.com/spreadsheets/d/1XWAQStnk-4SwqDmLtmXYiTMKHgktTP8We1SCoS47DrQ/edit?usp=sharing"",""จัดที่ดิน!AP32"")"),35)</f>
        <v>35</v>
      </c>
      <c r="K385" s="505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2862987</v>
      </c>
      <c r="M414" s="552">
        <f t="shared" ca="1" si="181"/>
        <v>2866427</v>
      </c>
      <c r="N414" s="552">
        <f t="shared" si="181"/>
        <v>2733390.03</v>
      </c>
      <c r="O414" s="552">
        <f ca="1">IF(L414&gt;0,N414*100/L414,0)</f>
        <v>95.473365055447331</v>
      </c>
      <c r="P414" s="552">
        <f ca="1">IF(M414&gt;0,N414*100/M414,0)</f>
        <v>95.358787438159069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83660</v>
      </c>
      <c r="N419" s="155">
        <f t="shared" si="184"/>
        <v>78660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94.023428161606503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83660</v>
      </c>
      <c r="N421" s="93">
        <f t="shared" si="187"/>
        <v>78660</v>
      </c>
      <c r="O421" s="93">
        <f t="shared" ca="1" si="185"/>
        <v>100</v>
      </c>
      <c r="P421" s="93">
        <f t="shared" ca="1" si="186"/>
        <v>94.023428161606503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83660</v>
      </c>
      <c r="N422" s="497">
        <f t="shared" si="188"/>
        <v>78660</v>
      </c>
      <c r="O422" s="497">
        <f t="shared" ca="1" si="185"/>
        <v>100</v>
      </c>
      <c r="P422" s="497">
        <f t="shared" ca="1" si="186"/>
        <v>94.023428161606503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L424+5000</f>
        <v>83660</v>
      </c>
      <c r="N424" s="93">
        <f>N425+N426+N427+N428</f>
        <v>78660</v>
      </c>
      <c r="O424" s="93">
        <f t="shared" ca="1" si="185"/>
        <v>100</v>
      </c>
      <c r="P424" s="93">
        <f t="shared" ca="1" si="186"/>
        <v>94.023428161606503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f>5760+3000+18000+3500-550+550</f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497346.94</v>
      </c>
      <c r="O444" s="195">
        <f t="shared" ref="O444:O449" ca="1" si="198">IF(L444&gt;0,N444*100/L444,0)</f>
        <v>94.804982844071674</v>
      </c>
      <c r="P444" s="195">
        <f t="shared" ref="P444:P449" ca="1" si="199">IF(M444&gt;0,N444*100/M444,0)</f>
        <v>94.804982844071674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497346.94</v>
      </c>
      <c r="O446" s="93">
        <f t="shared" ca="1" si="198"/>
        <v>94.804982844071674</v>
      </c>
      <c r="P446" s="93">
        <f t="shared" ca="1" si="199"/>
        <v>94.804982844071674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497346.94</v>
      </c>
      <c r="O447" s="497">
        <f t="shared" ca="1" si="198"/>
        <v>94.804982844071674</v>
      </c>
      <c r="P447" s="497">
        <f t="shared" ca="1" si="199"/>
        <v>94.804982844071674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497346.94</v>
      </c>
      <c r="O449" s="93">
        <f t="shared" ca="1" si="198"/>
        <v>94.804982844071674</v>
      </c>
      <c r="P449" s="93">
        <f t="shared" ca="1" si="199"/>
        <v>94.804982844071674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79200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250000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117000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51146.94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60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1129800.6200000001</v>
      </c>
      <c r="O467" s="195">
        <f t="shared" ref="O467:O472" ca="1" si="207">IF(L467&gt;0,N467*100/L467,0)</f>
        <v>96.525545337420596</v>
      </c>
      <c r="P467" s="195">
        <f t="shared" ref="P467:P472" ca="1" si="208">IF(M467&gt;0,N467*100/M467,0)</f>
        <v>96.525545337420596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1129800.6200000001</v>
      </c>
      <c r="O469" s="93">
        <f t="shared" ca="1" si="207"/>
        <v>96.525545337420596</v>
      </c>
      <c r="P469" s="93">
        <f t="shared" ca="1" si="208"/>
        <v>96.525545337420596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1129800.6200000001</v>
      </c>
      <c r="O470" s="497">
        <f t="shared" ca="1" si="207"/>
        <v>96.525545337420596</v>
      </c>
      <c r="P470" s="497">
        <f t="shared" ca="1" si="208"/>
        <v>96.525545337420596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1129800.6200000001</v>
      </c>
      <c r="O472" s="93">
        <f t="shared" ca="1" si="207"/>
        <v>96.525545337420596</v>
      </c>
      <c r="P472" s="93">
        <f t="shared" ca="1" si="208"/>
        <v>96.525545337420596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182193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117000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20607.62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117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13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30</v>
      </c>
      <c r="J522" s="705">
        <f t="shared" ca="1" si="225"/>
        <v>30</v>
      </c>
      <c r="K522" s="674">
        <f ca="1">IF(I522&gt;0,J522*100/I522,0)</f>
        <v>100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270942.2</v>
      </c>
      <c r="O523" s="195">
        <f t="shared" ref="O523:O528" ca="1" si="227">IF(L523&gt;0,N523*100/L523,0)</f>
        <v>97.721344586308874</v>
      </c>
      <c r="P523" s="195">
        <f t="shared" ref="P523:P528" ca="1" si="228">IF(M523&gt;0,N523*100/M523,0)</f>
        <v>97.721344586308874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270942.2</v>
      </c>
      <c r="O525" s="93">
        <f t="shared" ca="1" si="227"/>
        <v>97.721344586308874</v>
      </c>
      <c r="P525" s="93">
        <f t="shared" ca="1" si="228"/>
        <v>97.721344586308874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270942.2</v>
      </c>
      <c r="O526" s="497">
        <f t="shared" ca="1" si="227"/>
        <v>97.721344586308874</v>
      </c>
      <c r="P526" s="497">
        <f t="shared" ca="1" si="228"/>
        <v>97.721344586308874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270942.2</v>
      </c>
      <c r="O528" s="93">
        <f t="shared" ca="1" si="227"/>
        <v>97.721344586308874</v>
      </c>
      <c r="P528" s="93">
        <f t="shared" ca="1" si="228"/>
        <v>97.721344586308874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93660.2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149910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27372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IFERROR(__xludf.DUMMYFUNCTION("IMPORTRANGE(""https://docs.google.com/spreadsheets/d/1QqKyyYR6Q21VydFLVH3TRQUabQu_ym0Zz7PgGX0-kHA/edit?usp=sharing"",""แผน!GU32"")"),30)</f>
        <v>30</v>
      </c>
      <c r="J537" s="678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/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/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43969</v>
      </c>
      <c r="J543" s="684">
        <f t="shared" si="235"/>
        <v>43972.119999999995</v>
      </c>
      <c r="K543" s="685">
        <f t="shared" ca="1" si="234"/>
        <v>100.00709590848098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407444</v>
      </c>
      <c r="M544" s="155">
        <f t="shared" ca="1" si="236"/>
        <v>407444</v>
      </c>
      <c r="N544" s="155">
        <f t="shared" si="236"/>
        <v>378086</v>
      </c>
      <c r="O544" s="155">
        <f t="shared" ref="O544:O549" ca="1" si="237">IF(L544&gt;0,N544*100/L544,0)</f>
        <v>92.794592631134591</v>
      </c>
      <c r="P544" s="155">
        <f t="shared" ref="P544:P549" ca="1" si="238">IF(M544&gt;0,N544*100/M544,0)</f>
        <v>92.794592631134591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407444</v>
      </c>
      <c r="M546" s="93">
        <f t="shared" ca="1" si="240"/>
        <v>407444</v>
      </c>
      <c r="N546" s="93">
        <f t="shared" si="240"/>
        <v>378086</v>
      </c>
      <c r="O546" s="93">
        <f t="shared" ca="1" si="237"/>
        <v>92.794592631134591</v>
      </c>
      <c r="P546" s="93">
        <f t="shared" ca="1" si="238"/>
        <v>92.794592631134591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407444</v>
      </c>
      <c r="M547" s="497">
        <f t="shared" ca="1" si="241"/>
        <v>407444</v>
      </c>
      <c r="N547" s="497">
        <f t="shared" si="241"/>
        <v>378086</v>
      </c>
      <c r="O547" s="497">
        <f t="shared" ca="1" si="237"/>
        <v>92.794592631134591</v>
      </c>
      <c r="P547" s="497">
        <f t="shared" ca="1" si="238"/>
        <v>92.794592631134591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IFERROR(__xludf.DUMMYFUNCTION("IMPORTRANGE(""https://docs.google.com/spreadsheets/d/1QqKyyYR6Q21VydFLVH3TRQUabQu_ym0Zz7PgGX0-kHA/edit?usp=sharing"",""แผน!HB32"")"),407444)</f>
        <v>407444</v>
      </c>
      <c r="M549" s="93">
        <f ca="1">L549</f>
        <v>407444</v>
      </c>
      <c r="N549" s="93">
        <f>N550+N551+N552+N553+N554</f>
        <v>378086</v>
      </c>
      <c r="O549" s="93">
        <f t="shared" ca="1" si="237"/>
        <v>92.794592631134591</v>
      </c>
      <c r="P549" s="93">
        <f t="shared" ca="1" si="238"/>
        <v>92.794592631134591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117000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261086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43969</v>
      </c>
      <c r="J559" s="705">
        <f t="shared" si="245"/>
        <v>43972.119999999995</v>
      </c>
      <c r="K559" s="674">
        <f t="shared" ref="K559:K561" ca="1" si="246">IF(I559&gt;0,J559*100/I559,0)</f>
        <v>100.00709590848098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8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8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8">
        <f t="shared" ref="J576:J577" si="250">J578+J580+J582+J588+J590</f>
        <v>43972.119999999995</v>
      </c>
      <c r="K576" s="411">
        <f t="shared" ref="K576:K577" ca="1" si="251">IF(I576&gt;0,J576*100/I576,0)</f>
        <v>100.00709590848098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8">
        <f t="shared" si="250"/>
        <v>4713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39928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4336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116.75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14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1327.27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138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1262.8699999999999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134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64.400000000000006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4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2600.1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225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1340.38</v>
      </c>
      <c r="J592" s="705">
        <f t="shared" si="253"/>
        <v>411</v>
      </c>
      <c r="K592" s="674">
        <f t="shared" ref="K592:K594" ca="1" si="254">IF(I592&gt;0,J592*100/I592,0)</f>
        <v>30.662946328653067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411</v>
      </c>
      <c r="K593" s="411">
        <f t="shared" ca="1" si="254"/>
        <v>30.662946328653067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41</v>
      </c>
      <c r="K594" s="411">
        <f t="shared" ca="1" si="254"/>
        <v>29.927007299270073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280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29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280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29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119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11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115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10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IFERROR(__xludf.DUMMYFUNCTION("IMPORTRANGE(""https://docs.google.com/spreadsheets/d/1QqKyyYR6Q21VydFLVH3TRQUabQu_ym0Zz7PgGX0-kHA/edit?usp=sharing"",""แผน!HL32"")"),4)</f>
        <v>4</v>
      </c>
      <c r="J620" s="725">
        <f t="shared" ref="J620:J621" si="260">J622+J624+J626</f>
        <v>4</v>
      </c>
      <c r="K620" s="726">
        <f t="shared" ref="K620:K621" ca="1" si="261">IF(I620&gt;0,J620*100/I620,0)</f>
        <v>100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IFERROR(__xludf.DUMMYFUNCTION("IMPORTRANGE(""https://docs.google.com/spreadsheets/d/1QqKyyYR6Q21VydFLVH3TRQUabQu_ym0Zz7PgGX0-kHA/edit?usp=sharing"",""แผน!HK32"")"),3)</f>
        <v>3</v>
      </c>
      <c r="J621" s="725">
        <f t="shared" si="260"/>
        <v>3</v>
      </c>
      <c r="K621" s="726">
        <f t="shared" ca="1" si="261"/>
        <v>100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3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100</v>
      </c>
      <c r="J628" s="738">
        <f t="shared" ca="1" si="262"/>
        <v>117</v>
      </c>
      <c r="K628" s="739">
        <f ca="1">IF(I628&gt;0,J628*100/I628,0)</f>
        <v>117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355514.27</v>
      </c>
      <c r="O629" s="195">
        <f t="shared" ref="O629:O634" ca="1" si="264">IF(L629&gt;0,N629*100/L629,0)</f>
        <v>93.184873465001374</v>
      </c>
      <c r="P629" s="195">
        <f t="shared" ref="P629:P634" ca="1" si="265">IF(M629&gt;0,N629*100/M629,0)</f>
        <v>93.184873465001374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355514.27</v>
      </c>
      <c r="O631" s="93">
        <f t="shared" ca="1" si="264"/>
        <v>93.184873465001374</v>
      </c>
      <c r="P631" s="93">
        <f t="shared" ca="1" si="265"/>
        <v>93.184873465001374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355514.27</v>
      </c>
      <c r="O632" s="497">
        <f t="shared" ca="1" si="264"/>
        <v>93.184873465001374</v>
      </c>
      <c r="P632" s="497">
        <f t="shared" ca="1" si="265"/>
        <v>93.184873465001374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355514.27</v>
      </c>
      <c r="O634" s="93">
        <f t="shared" ca="1" si="264"/>
        <v>93.184873465001374</v>
      </c>
      <c r="P634" s="93">
        <f t="shared" ca="1" si="265"/>
        <v>93.184873465001374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117000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38180+20280+70250+1750+15000+21500+6885.58+64668.69</f>
        <v>238514.27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IFERROR(__xludf.DUMMYFUNCTION("IMPORTRANGE(""https://docs.google.com/spreadsheets/d/1XWAQStnk-4SwqDmLtmXYiTMKHgktTP8We1SCoS47DrQ/edit?usp=sharing"",""จัดที่ดิน!AU32"")"),144)</f>
        <v>144</v>
      </c>
      <c r="K647" s="163">
        <f t="shared" ca="1" si="271"/>
        <v>144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IFERROR(__xludf.DUMMYFUNCTION("IMPORTRANGE(""https://docs.google.com/spreadsheets/d/1XWAQStnk-4SwqDmLtmXYiTMKHgktTP8We1SCoS47DrQ/edit?usp=sharing"",""จัดที่ดิน!AV32"")"),86.22)</f>
        <v>86.22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IFERROR(__xludf.DUMMYFUNCTION("IMPORTRANGE(""https://docs.google.com/spreadsheets/d/1XWAQStnk-4SwqDmLtmXYiTMKHgktTP8We1SCoS47DrQ/edit?usp=sharing"",""จัดที่ดิน!AW32"")"),126)</f>
        <v>126</v>
      </c>
      <c r="K649" s="163">
        <f t="shared" ca="1" si="271"/>
        <v>126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IFERROR(__xludf.DUMMYFUNCTION("IMPORTRANGE(""https://docs.google.com/spreadsheets/d/1XWAQStnk-4SwqDmLtmXYiTMKHgktTP8We1SCoS47DrQ/edit?usp=sharing"",""จัดที่ดิน!AX32"")"),72.13)</f>
        <v>72.13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IFERROR(__xludf.DUMMYFUNCTION("IMPORTRANGE(""https://docs.google.com/spreadsheets/d/1XWAQStnk-4SwqDmLtmXYiTMKHgktTP8We1SCoS47DrQ/edit?usp=sharing"",""จัดที่ดิน!AY32"")"),117)</f>
        <v>117</v>
      </c>
      <c r="K651" s="163">
        <f t="shared" ca="1" si="271"/>
        <v>117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14040</v>
      </c>
      <c r="N655" s="195">
        <f t="shared" si="273"/>
        <v>15600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111.11111111111111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14040</v>
      </c>
      <c r="N657" s="93">
        <f t="shared" si="276"/>
        <v>15600</v>
      </c>
      <c r="O657" s="93">
        <f t="shared" ca="1" si="274"/>
        <v>100</v>
      </c>
      <c r="P657" s="93">
        <f t="shared" ca="1" si="275"/>
        <v>111.11111111111111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14040</v>
      </c>
      <c r="N658" s="497">
        <f t="shared" si="277"/>
        <v>15600</v>
      </c>
      <c r="O658" s="497">
        <f t="shared" ca="1" si="274"/>
        <v>100</v>
      </c>
      <c r="P658" s="497">
        <f t="shared" ca="1" si="275"/>
        <v>111.11111111111111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L660-1560</f>
        <v>14040</v>
      </c>
      <c r="N660" s="93">
        <f>N661+N662+N663+N664</f>
        <v>15600</v>
      </c>
      <c r="O660" s="93">
        <f t="shared" ca="1" si="274"/>
        <v>100</v>
      </c>
      <c r="P660" s="93">
        <f t="shared" ca="1" si="275"/>
        <v>111.11111111111111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15600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IFERROR(__xludf.DUMMYFUNCTION("IMPORTRANGE(""https://docs.google.com/spreadsheets/d/1QqKyyYR6Q21VydFLVH3TRQUabQu_ym0Zz7PgGX0-kHA/edit?usp=sharing"",""แผน!IA32"")"),100)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IFERROR(__xludf.DUMMYFUNCTION("IMPORTRANGE(""https://docs.google.com/spreadsheets/d/1QqKyyYR6Q21VydFLVH3TRQUabQu_ym0Zz7PgGX0-kHA/edit?usp=sharing"",""แผน!IB32"")"),0)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7440</v>
      </c>
      <c r="O685" s="195">
        <f t="shared" ref="O685:O688" ca="1" si="283">IF(L685&gt;0,N685*100/L685,0)</f>
        <v>100</v>
      </c>
      <c r="P685" s="195">
        <f t="shared" ref="P685:P688" ca="1" si="284">IF(M685&gt;0,N685*100/M685,0)</f>
        <v>100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7440</v>
      </c>
      <c r="O687" s="93">
        <f t="shared" ca="1" si="283"/>
        <v>100</v>
      </c>
      <c r="P687" s="93">
        <f t="shared" ca="1" si="284"/>
        <v>100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7440</v>
      </c>
      <c r="O688" s="497">
        <f t="shared" ca="1" si="283"/>
        <v>100</v>
      </c>
      <c r="P688" s="497">
        <f t="shared" ca="1" si="284"/>
        <v>100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7440</v>
      </c>
      <c r="O690" s="93">
        <f ca="1">IF(L690&gt;0,N690*100/L690,0)</f>
        <v>100</v>
      </c>
      <c r="P690" s="93">
        <f ca="1">IF(M690&gt;0,N690*100/M690,0)</f>
        <v>100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7440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IFERROR(__xludf.DUMMYFUNCTION("IMPORTRANGE(""https://docs.google.com/spreadsheets/d/1QqKyyYR6Q21VydFLVH3TRQUabQu_ym0Zz7PgGX0-kHA/edit?usp=sharing"",""แผน!IE32"")"),4)</f>
        <v>4</v>
      </c>
      <c r="J701" s="678">
        <f>J704+J707</f>
        <v>4</v>
      </c>
      <c r="K701" s="195">
        <f t="shared" ca="1" si="290"/>
        <v>100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IFERROR(__xludf.DUMMYFUNCTION("IMPORTRANGE(""https://docs.google.com/spreadsheets/d/1QqKyyYR6Q21VydFLVH3TRQUabQu_ym0Zz7PgGX0-kHA/edit?usp=sharing"",""แผน!IH32"")"),0)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IFERROR(__xludf.DUMMYFUNCTION("IMPORTRANGE(""https://docs.google.com/spreadsheets/d/1QqKyyYR6Q21VydFLVH3TRQUabQu_ym0Zz7PgGX0-kHA/edit?usp=sharing"",""แผน!IJ32"")"),3)</f>
        <v>3</v>
      </c>
      <c r="J721" s="678">
        <f ca="1">J723+J726</f>
        <v>3</v>
      </c>
      <c r="K721" s="195">
        <f t="shared" ca="1" si="291"/>
        <v>100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IFERROR(__xludf.DUMMYFUNCTION("IMPORTRANGE(""https://docs.google.com/spreadsheets/d/1QqKyyYR6Q21VydFLVH3TRQUabQu_ym0Zz7PgGX0-kHA/edit?usp=sharing"",""แผน!IK32"")"),2)</f>
        <v>2</v>
      </c>
      <c r="J722" s="678">
        <f ca="1">J725+J728</f>
        <v>44.59</v>
      </c>
      <c r="K722" s="195">
        <f t="shared" ca="1" si="291"/>
        <v>2229.5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IFERROR(__xludf.DUMMYFUNCTION("IMPORTRANGE(""https://docs.google.com/spreadsheets/d/1QqKyyYR6Q21VydFLVH3TRQUabQu_ym0Zz7PgGX0-kHA/edit?usp=sharing"",""แผน!IP32"")"),0)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336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IFERROR(__xludf.DUMMYFUNCTION("IMPORTRANGE(""https://docs.google.com/spreadsheets/d/19vJNZY_5yjcGF2XGBMNZRCAIB0Kwfpjp8YEOfu-bneM/edit?usp=sharing"",""งานกองทุน!F32"")"),3992928.91)</f>
        <v>3992928.91</v>
      </c>
      <c r="K821" s="497">
        <f t="shared" ref="K821:K828" ca="1" si="335">IF(I821&gt;0,J821*100/I821,0)</f>
        <v>106.02104077454101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IFERROR(__xludf.DUMMYFUNCTION("IMPORTRANGE(""https://docs.google.com/spreadsheets/d/19vJNZY_5yjcGF2XGBMNZRCAIB0Kwfpjp8YEOfu-bneM/edit?usp=sharing"",""งานกองทุน!E32"")"),228)</f>
        <v>228</v>
      </c>
      <c r="K822" s="497">
        <f t="shared" ca="1" si="335"/>
        <v>92.307692307692307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IFERROR(__xludf.DUMMYFUNCTION("IMPORTRANGE(""https://docs.google.com/spreadsheets/d/19vJNZY_5yjcGF2XGBMNZRCAIB0Kwfpjp8YEOfu-bneM/edit?usp=sharing"",""งานกองทุน!K32"")"),1515397.13)</f>
        <v>1515397.13</v>
      </c>
      <c r="K823" s="497">
        <f t="shared" ca="1" si="335"/>
        <v>14.867377414988752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IFERROR(__xludf.DUMMYFUNCTION("IMPORTRANGE(""https://docs.google.com/spreadsheets/d/19vJNZY_5yjcGF2XGBMNZRCAIB0Kwfpjp8YEOfu-bneM/edit?usp=sharing"",""งานกองทุน!J32"")"),184)</f>
        <v>184</v>
      </c>
      <c r="K824" s="497">
        <f t="shared" ca="1" si="335"/>
        <v>37.704918032786885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IFERROR(__xludf.DUMMYFUNCTION("IMPORTRANGE(""https://docs.google.com/spreadsheets/d/19vJNZY_5yjcGF2XGBMNZRCAIB0Kwfpjp8YEOfu-bneM/edit?usp=sharing"",""งานกองทุน!P32"")"),309944.01)</f>
        <v>309944.01</v>
      </c>
      <c r="K825" s="497">
        <f t="shared" ca="1" si="335"/>
        <v>12.26499409567325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IFERROR(__xludf.DUMMYFUNCTION("IMPORTRANGE(""https://docs.google.com/spreadsheets/d/19vJNZY_5yjcGF2XGBMNZRCAIB0Kwfpjp8YEOfu-bneM/edit?usp=sharing"",""งานกองทุน!O32"")"),106)</f>
        <v>106</v>
      </c>
      <c r="K826" s="497">
        <f t="shared" ca="1" si="335"/>
        <v>57.297297297297298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B062-DC01-43D2-AC85-69F6F672B2A2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9" width="18.7109375" style="840" bestFit="1" customWidth="1"/>
    <col min="10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337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6246147</v>
      </c>
      <c r="M8" s="22">
        <f t="shared" ca="1" si="0"/>
        <v>6597393.1200000001</v>
      </c>
      <c r="N8" s="22">
        <f t="shared" ca="1" si="0"/>
        <v>5151284.33</v>
      </c>
      <c r="O8" s="22">
        <f t="shared" ref="O8:O16" ca="1" si="1">IF(L8&gt;0,N8*100/L8,0)</f>
        <v>82.471391243273658</v>
      </c>
      <c r="P8" s="22">
        <f t="shared" ref="P8:P16" ca="1" si="2">IF(M8&gt;0,N8*100/M8,0)</f>
        <v>78.080602994292988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6246147</v>
      </c>
      <c r="M10" s="30">
        <f t="shared" ca="1" si="3"/>
        <v>6597393.1200000001</v>
      </c>
      <c r="N10" s="30">
        <f t="shared" ca="1" si="3"/>
        <v>5151284.33</v>
      </c>
      <c r="O10" s="30">
        <f t="shared" ca="1" si="1"/>
        <v>82.471391243273658</v>
      </c>
      <c r="P10" s="30">
        <f t="shared" ca="1" si="2"/>
        <v>78.080602994292988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6116147</v>
      </c>
      <c r="M11" s="497">
        <f t="shared" ca="1" si="4"/>
        <v>6467993.1200000001</v>
      </c>
      <c r="N11" s="497">
        <f t="shared" ca="1" si="4"/>
        <v>5021884.33</v>
      </c>
      <c r="O11" s="497">
        <f t="shared" ca="1" si="1"/>
        <v>82.108627049022857</v>
      </c>
      <c r="P11" s="497">
        <f t="shared" ca="1" si="2"/>
        <v>77.642079031772383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6116147</v>
      </c>
      <c r="M13" s="93">
        <f t="shared" ca="1" si="5"/>
        <v>6467993.1200000001</v>
      </c>
      <c r="N13" s="93">
        <f t="shared" ca="1" si="5"/>
        <v>5021884.33</v>
      </c>
      <c r="O13" s="93">
        <f t="shared" ca="1" si="1"/>
        <v>82.108627049022857</v>
      </c>
      <c r="P13" s="93">
        <f t="shared" ca="1" si="2"/>
        <v>77.642079031772383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4931982.12</v>
      </c>
      <c r="N18" s="22">
        <f t="shared" ca="1" si="8"/>
        <v>4469293.3499999996</v>
      </c>
      <c r="O18" s="22">
        <f t="shared" ref="O18:O26" ca="1" si="9">IF(L18&gt;0,N18*100/L18,0)</f>
        <v>97.460764204481009</v>
      </c>
      <c r="P18" s="22">
        <f t="shared" ref="P18:P26" ca="1" si="10">IF(M18&gt;0,N18*100/M18,0)</f>
        <v>90.618604067445389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4931982.12</v>
      </c>
      <c r="N20" s="30">
        <f t="shared" ca="1" si="11"/>
        <v>4469293.3499999996</v>
      </c>
      <c r="O20" s="30">
        <f t="shared" ca="1" si="9"/>
        <v>97.460764204481009</v>
      </c>
      <c r="P20" s="30">
        <f t="shared" ca="1" si="10"/>
        <v>90.618604067445389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4802582.12</v>
      </c>
      <c r="N21" s="497">
        <f t="shared" ca="1" si="12"/>
        <v>4339893.3499999996</v>
      </c>
      <c r="O21" s="497">
        <f t="shared" ca="1" si="9"/>
        <v>97.400145565177098</v>
      </c>
      <c r="P21" s="497">
        <f t="shared" ca="1" si="10"/>
        <v>90.365833244721259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4802582.12</v>
      </c>
      <c r="N23" s="93">
        <f t="shared" ca="1" si="13"/>
        <v>4339893.3499999996</v>
      </c>
      <c r="O23" s="93">
        <f t="shared" ca="1" si="9"/>
        <v>97.400145565177098</v>
      </c>
      <c r="P23" s="93">
        <f t="shared" ca="1" si="10"/>
        <v>90.365833244721259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1660411</v>
      </c>
      <c r="M28" s="22">
        <f t="shared" ca="1" si="16"/>
        <v>1665411</v>
      </c>
      <c r="N28" s="22">
        <f t="shared" si="16"/>
        <v>681990.98</v>
      </c>
      <c r="O28" s="22">
        <f t="shared" ref="O28:O37" ca="1" si="17">IF(L28&gt;0,N28*100/L28,0)</f>
        <v>41.073624542357287</v>
      </c>
      <c r="P28" s="22">
        <f t="shared" ref="P28:P37" ca="1" si="18">IF(M28&gt;0,N28*100/M28,0)</f>
        <v>40.950310764129696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1660411</v>
      </c>
      <c r="M30" s="30">
        <f t="shared" ca="1" si="19"/>
        <v>1665411</v>
      </c>
      <c r="N30" s="30">
        <f t="shared" si="19"/>
        <v>681990.98</v>
      </c>
      <c r="O30" s="30">
        <f t="shared" ca="1" si="17"/>
        <v>41.073624542357287</v>
      </c>
      <c r="P30" s="30">
        <f t="shared" ca="1" si="18"/>
        <v>40.950310764129696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1660411</v>
      </c>
      <c r="M31" s="497">
        <f t="shared" ca="1" si="20"/>
        <v>1665411</v>
      </c>
      <c r="N31" s="497">
        <f t="shared" si="20"/>
        <v>681990.98</v>
      </c>
      <c r="O31" s="497">
        <f t="shared" ca="1" si="17"/>
        <v>41.073624542357287</v>
      </c>
      <c r="P31" s="497">
        <f t="shared" ca="1" si="18"/>
        <v>40.950310764129696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1660411</v>
      </c>
      <c r="M33" s="93">
        <f t="shared" ca="1" si="21"/>
        <v>1665411</v>
      </c>
      <c r="N33" s="93">
        <f t="shared" si="21"/>
        <v>681990.98</v>
      </c>
      <c r="O33" s="93">
        <f t="shared" ca="1" si="17"/>
        <v>41.073624542357287</v>
      </c>
      <c r="P33" s="93">
        <f t="shared" ca="1" si="18"/>
        <v>40.950310764129696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4585736</v>
      </c>
      <c r="M37" s="871">
        <f t="shared" ca="1" si="24"/>
        <v>4931982.12</v>
      </c>
      <c r="N37" s="871">
        <f t="shared" ca="1" si="24"/>
        <v>4469293.3499999996</v>
      </c>
      <c r="O37" s="871">
        <f t="shared" ca="1" si="17"/>
        <v>97.460764204481009</v>
      </c>
      <c r="P37" s="871">
        <f t="shared" ca="1" si="18"/>
        <v>90.618604067445389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880932.12</v>
      </c>
      <c r="N41" s="85">
        <f t="shared" ca="1" si="25"/>
        <v>803518.12</v>
      </c>
      <c r="O41" s="85">
        <f t="shared" ref="O41:O49" ca="1" si="26">IF(L41&gt;0,N41*100/L41,0)</f>
        <v>101.8341288087133</v>
      </c>
      <c r="P41" s="85">
        <f t="shared" ref="P41:P49" ca="1" si="27">IF(M41&gt;0,N41*100/M41,0)</f>
        <v>91.212262756408521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880932.12</v>
      </c>
      <c r="N43" s="92">
        <f t="shared" ca="1" si="28"/>
        <v>803518.12</v>
      </c>
      <c r="O43" s="92">
        <f t="shared" ca="1" si="26"/>
        <v>101.8341288087133</v>
      </c>
      <c r="P43" s="92">
        <f t="shared" ca="1" si="27"/>
        <v>91.212262756408521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880932.12</v>
      </c>
      <c r="N44" s="497">
        <f t="shared" ca="1" si="29"/>
        <v>803518.12</v>
      </c>
      <c r="O44" s="497">
        <f t="shared" ca="1" si="26"/>
        <v>101.8341288087133</v>
      </c>
      <c r="P44" s="497">
        <f t="shared" ca="1" si="27"/>
        <v>91.212262756408521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IFERROR(__xludf.DUMMYFUNCTION("IMPORTRANGE(""https://docs.google.com/spreadsheets/d/1MeEWN-I1oV_STSDYn1IFDPWt_1FKiwhDph83XaGc0o0/edit?usp=sharing"",""งบพรบ!R33"")"),880932.12)</f>
        <v>880932.12</v>
      </c>
      <c r="N46" s="93">
        <f ca="1">IFERROR(__xludf.DUMMYFUNCTION("IMPORTRANGE(""https://docs.google.com/spreadsheets/d/1MeEWN-I1oV_STSDYn1IFDPWt_1FKiwhDph83XaGc0o0/edit?usp=sharing"",""งบพรบ!T33"")"),803518.12)</f>
        <v>803518.12</v>
      </c>
      <c r="O46" s="93">
        <f t="shared" ca="1" si="26"/>
        <v>101.8341288087133</v>
      </c>
      <c r="P46" s="93">
        <f t="shared" ca="1" si="27"/>
        <v>91.212262756408521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921900</v>
      </c>
      <c r="N53" s="116">
        <f t="shared" ca="1" si="31"/>
        <v>913262.21</v>
      </c>
      <c r="O53" s="116">
        <f t="shared" ref="O53:O61" ca="1" si="32">IF(L53&gt;0,N53*100/L53,0)</f>
        <v>99.063044798785114</v>
      </c>
      <c r="P53" s="116">
        <f t="shared" ref="P53:P61" ca="1" si="33">IF(M53&gt;0,N53*100/M53,0)</f>
        <v>99.063044798785114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921900</v>
      </c>
      <c r="N55" s="123">
        <f t="shared" ca="1" si="34"/>
        <v>913262.21</v>
      </c>
      <c r="O55" s="123">
        <f t="shared" ca="1" si="32"/>
        <v>99.063044798785114</v>
      </c>
      <c r="P55" s="123">
        <f t="shared" ca="1" si="33"/>
        <v>99.063044798785114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889700</v>
      </c>
      <c r="N56" s="497">
        <f t="shared" ca="1" si="35"/>
        <v>881062.21</v>
      </c>
      <c r="O56" s="497">
        <f t="shared" ca="1" si="32"/>
        <v>99.029134539732496</v>
      </c>
      <c r="P56" s="497">
        <f t="shared" ca="1" si="33"/>
        <v>99.029134539732496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IFERROR(__xludf.DUMMYFUNCTION("IMPORTRANGE(""https://docs.google.com/spreadsheets/d/1MeEWN-I1oV_STSDYn1IFDPWt_1FKiwhDph83XaGc0o0/edit?usp=sharing"",""งบพรบ!AB33"")"),889700)</f>
        <v>889700</v>
      </c>
      <c r="N58" s="93">
        <f ca="1">IFERROR(__xludf.DUMMYFUNCTION("IMPORTRANGE(""https://docs.google.com/spreadsheets/d/1MeEWN-I1oV_STSDYn1IFDPWt_1FKiwhDph83XaGc0o0/edit?usp=sharing"",""งบพรบ!AD33"")"),881062.21)</f>
        <v>881062.21</v>
      </c>
      <c r="O58" s="93">
        <f t="shared" ca="1" si="32"/>
        <v>99.029134539732496</v>
      </c>
      <c r="P58" s="93">
        <f t="shared" ca="1" si="33"/>
        <v>99.029134539732496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1049980</v>
      </c>
      <c r="N66" s="155">
        <f t="shared" ca="1" si="39"/>
        <v>978547.02</v>
      </c>
      <c r="O66" s="155">
        <f t="shared" ref="O66:O74" ca="1" si="40">IF(L66&gt;0,N66*100/L66,0)</f>
        <v>96.694369565217386</v>
      </c>
      <c r="P66" s="155">
        <f t="shared" ref="P66:P74" ca="1" si="41">IF(M66&gt;0,N66*100/M66,0)</f>
        <v>93.196729461513556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1049980</v>
      </c>
      <c r="N68" s="93">
        <f t="shared" ca="1" si="42"/>
        <v>978547.02</v>
      </c>
      <c r="O68" s="93">
        <f t="shared" ca="1" si="40"/>
        <v>96.694369565217386</v>
      </c>
      <c r="P68" s="93">
        <f t="shared" ca="1" si="41"/>
        <v>93.196729461513556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1049980</v>
      </c>
      <c r="N69" s="497">
        <f t="shared" ca="1" si="43"/>
        <v>978547.02</v>
      </c>
      <c r="O69" s="497">
        <f t="shared" ca="1" si="40"/>
        <v>96.694369565217386</v>
      </c>
      <c r="P69" s="497">
        <f t="shared" ca="1" si="41"/>
        <v>93.196729461513556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IFERROR(__xludf.DUMMYFUNCTION("IMPORTRANGE(""https://docs.google.com/spreadsheets/d/1MeEWN-I1oV_STSDYn1IFDPWt_1FKiwhDph83XaGc0o0/edit?usp=sharing"",""งบพรบ!AL33"")"),1049980)</f>
        <v>1049980</v>
      </c>
      <c r="N71" s="93">
        <f ca="1">IFERROR(__xludf.DUMMYFUNCTION("IMPORTRANGE(""https://docs.google.com/spreadsheets/d/1MeEWN-I1oV_STSDYn1IFDPWt_1FKiwhDph83XaGc0o0/edit?usp=sharing"",""งบพรบ!AN33"")"),978547.02)</f>
        <v>978547.02</v>
      </c>
      <c r="O71" s="93">
        <f t="shared" ca="1" si="40"/>
        <v>96.694369565217386</v>
      </c>
      <c r="P71" s="93">
        <f t="shared" ca="1" si="41"/>
        <v>93.196729461513556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125680</v>
      </c>
      <c r="N88" s="155">
        <f t="shared" ca="1" si="49"/>
        <v>116532.78</v>
      </c>
      <c r="O88" s="155">
        <f t="shared" ref="O88:O96" ca="1" si="50">IF(L88&gt;0,N88*100/L88,0)</f>
        <v>104.81451699946034</v>
      </c>
      <c r="P88" s="155">
        <f t="shared" ref="P88:P96" ca="1" si="51">IF(M88&gt;0,N88*100/M88,0)</f>
        <v>92.721817313812863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125680</v>
      </c>
      <c r="N90" s="93">
        <f t="shared" ca="1" si="52"/>
        <v>116532.78</v>
      </c>
      <c r="O90" s="93">
        <f t="shared" ca="1" si="50"/>
        <v>104.81451699946034</v>
      </c>
      <c r="P90" s="93">
        <f t="shared" ca="1" si="51"/>
        <v>92.721817313812863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125680</v>
      </c>
      <c r="N91" s="497">
        <f t="shared" ca="1" si="53"/>
        <v>116532.78</v>
      </c>
      <c r="O91" s="497">
        <f t="shared" ca="1" si="50"/>
        <v>104.81451699946034</v>
      </c>
      <c r="P91" s="497">
        <f t="shared" ca="1" si="51"/>
        <v>92.721817313812863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IFERROR(__xludf.DUMMYFUNCTION("IMPORTRANGE(""https://docs.google.com/spreadsheets/d/1MeEWN-I1oV_STSDYn1IFDPWt_1FKiwhDph83XaGc0o0/edit?usp=sharing"",""งบพรบ!AV33"")"),125680)</f>
        <v>125680</v>
      </c>
      <c r="N93" s="93">
        <f ca="1">IFERROR(__xludf.DUMMYFUNCTION("IMPORTRANGE(""https://docs.google.com/spreadsheets/d/1MeEWN-I1oV_STSDYn1IFDPWt_1FKiwhDph83XaGc0o0/edit?usp=sharing"",""งบพรบ!AX33"")"),116532.78)</f>
        <v>116532.78</v>
      </c>
      <c r="O93" s="93">
        <f t="shared" ca="1" si="50"/>
        <v>104.81451699946034</v>
      </c>
      <c r="P93" s="93">
        <f t="shared" ca="1" si="51"/>
        <v>92.721817313812863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8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33950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61.796759941089839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33950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61.796759941089839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33950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61.796759941089839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IFERROR(__xludf.DUMMYFUNCTION("IMPORTRANGE(""https://docs.google.com/spreadsheets/d/1MeEWN-I1oV_STSDYn1IFDPWt_1FKiwhDph83XaGc0o0/edit?usp=sharing"",""งบพรบ!CJ33"")"),33950)</f>
        <v>33950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61.796759941089839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121300</v>
      </c>
      <c r="N181" s="155">
        <f t="shared" ca="1" si="92"/>
        <v>99092</v>
      </c>
      <c r="O181" s="155">
        <f t="shared" ref="O181:O189" ca="1" si="93">IF(L181&gt;0,N181*100/L181,0)</f>
        <v>156.0503937007874</v>
      </c>
      <c r="P181" s="155">
        <f t="shared" ref="P181:P189" ca="1" si="94">IF(M181&gt;0,N181*100/M181,0)</f>
        <v>81.691673536685897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121300</v>
      </c>
      <c r="N183" s="93">
        <f t="shared" ca="1" si="95"/>
        <v>99092</v>
      </c>
      <c r="O183" s="93">
        <f t="shared" ca="1" si="93"/>
        <v>156.0503937007874</v>
      </c>
      <c r="P183" s="93">
        <f t="shared" ca="1" si="94"/>
        <v>81.691673536685897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121300</v>
      </c>
      <c r="N184" s="497">
        <f t="shared" ca="1" si="96"/>
        <v>99092</v>
      </c>
      <c r="O184" s="497">
        <f t="shared" ca="1" si="93"/>
        <v>156.0503937007874</v>
      </c>
      <c r="P184" s="497">
        <f t="shared" ca="1" si="94"/>
        <v>81.691673536685897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IFERROR(__xludf.DUMMYFUNCTION("IMPORTRANGE(""https://docs.google.com/spreadsheets/d/1MeEWN-I1oV_STSDYn1IFDPWt_1FKiwhDph83XaGc0o0/edit?usp=sharing"",""งบพรบ!CT33"")"),121300)</f>
        <v>121300</v>
      </c>
      <c r="N186" s="93">
        <f ca="1">IFERROR(__xludf.DUMMYFUNCTION("IMPORTRANGE(""https://docs.google.com/spreadsheets/d/1MeEWN-I1oV_STSDYn1IFDPWt_1FKiwhDph83XaGc0o0/edit?usp=sharing"",""งบพรบ!CV33"")"),99092)</f>
        <v>99092</v>
      </c>
      <c r="O186" s="93">
        <f t="shared" ca="1" si="93"/>
        <v>156.0503937007874</v>
      </c>
      <c r="P186" s="93">
        <f t="shared" ca="1" si="94"/>
        <v>81.691673536685897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7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7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7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7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7">
        <v>13500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50000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27780</v>
      </c>
      <c r="O261" s="155">
        <f t="shared" ref="O261:O269" ca="1" si="117">IF(L261&gt;0,N261*100/L261,0)</f>
        <v>90.488599348534208</v>
      </c>
      <c r="P261" s="155">
        <f t="shared" ref="P261:P269" ca="1" si="118">IF(M261&gt;0,N261*100/M261,0)</f>
        <v>90.488599348534208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27780</v>
      </c>
      <c r="O263" s="93">
        <f t="shared" ca="1" si="117"/>
        <v>90.488599348534208</v>
      </c>
      <c r="P263" s="93">
        <f t="shared" ca="1" si="118"/>
        <v>90.488599348534208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27780</v>
      </c>
      <c r="O264" s="497">
        <f t="shared" ca="1" si="117"/>
        <v>90.488599348534208</v>
      </c>
      <c r="P264" s="497">
        <f t="shared" ca="1" si="118"/>
        <v>90.488599348534208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IFERROR(__xludf.DUMMYFUNCTION("IMPORTRANGE(""https://docs.google.com/spreadsheets/d/1MeEWN-I1oV_STSDYn1IFDPWt_1FKiwhDph83XaGc0o0/edit?usp=sharing"",""งบพรบ!DD33"")"),30700)</f>
        <v>30700</v>
      </c>
      <c r="N266" s="93">
        <f ca="1">IFERROR(__xludf.DUMMYFUNCTION("IMPORTRANGE(""https://docs.google.com/spreadsheets/d/1MeEWN-I1oV_STSDYn1IFDPWt_1FKiwhDph83XaGc0o0/edit?usp=sharing"",""งบพรบ!DF33"")"),27780)</f>
        <v>27780</v>
      </c>
      <c r="O266" s="93">
        <f t="shared" ca="1" si="117"/>
        <v>90.488599348534208</v>
      </c>
      <c r="P266" s="93">
        <f t="shared" ca="1" si="118"/>
        <v>90.488599348534208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300</v>
      </c>
      <c r="J276" s="883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288310</v>
      </c>
      <c r="N277" s="155">
        <f t="shared" ca="1" si="125"/>
        <v>242798.41</v>
      </c>
      <c r="O277" s="155">
        <f t="shared" ref="O277:O285" ca="1" si="126">IF(L277&gt;0,N277*100/L277,0)</f>
        <v>84.214356075058092</v>
      </c>
      <c r="P277" s="155">
        <f t="shared" ref="P277:P285" ca="1" si="127">IF(M277&gt;0,N277*100/M277,0)</f>
        <v>84.214356075058092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288310</v>
      </c>
      <c r="N279" s="93">
        <f t="shared" ca="1" si="128"/>
        <v>242798.41</v>
      </c>
      <c r="O279" s="93">
        <f t="shared" ca="1" si="126"/>
        <v>84.214356075058092</v>
      </c>
      <c r="P279" s="93">
        <f t="shared" ca="1" si="127"/>
        <v>84.214356075058092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288310</v>
      </c>
      <c r="N280" s="497">
        <f t="shared" ca="1" si="129"/>
        <v>242798.41</v>
      </c>
      <c r="O280" s="497">
        <f t="shared" ca="1" si="126"/>
        <v>84.214356075058092</v>
      </c>
      <c r="P280" s="497">
        <f t="shared" ca="1" si="127"/>
        <v>84.214356075058092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IFERROR(__xludf.DUMMYFUNCTION("IMPORTRANGE(""https://docs.google.com/spreadsheets/d/1MeEWN-I1oV_STSDYn1IFDPWt_1FKiwhDph83XaGc0o0/edit?usp=sharing"",""งบพรบ!DN33"")"),288310)</f>
        <v>288310</v>
      </c>
      <c r="N282" s="93">
        <f ca="1">IFERROR(__xludf.DUMMYFUNCTION("IMPORTRANGE(""https://docs.google.com/spreadsheets/d/1MeEWN-I1oV_STSDYn1IFDPWt_1FKiwhDph83XaGc0o0/edit?usp=sharing"",""งบพรบ!DP33"")"),242798.41)</f>
        <v>242798.41</v>
      </c>
      <c r="O282" s="93">
        <f t="shared" ca="1" si="126"/>
        <v>84.214356075058092</v>
      </c>
      <c r="P282" s="93">
        <f t="shared" ca="1" si="127"/>
        <v>84.214356075058092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IFERROR(__xludf.DUMMYFUNCTION("IMPORTRANGE(""https://docs.google.com/spreadsheets/d/1QqKyyYR6Q21VydFLVH3TRQUabQu_ym0Zz7PgGX0-kHA/edit?usp=sharing"",""แผน!EB33"")"),30)</f>
        <v>30</v>
      </c>
      <c r="J288" s="678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91696</v>
      </c>
      <c r="O298" s="155">
        <f t="shared" ref="O298:O306" ca="1" si="136">IF(L298&gt;0,N298*100/L298,0)</f>
        <v>111.28155339805825</v>
      </c>
      <c r="P298" s="155">
        <f t="shared" ref="P298:P306" ca="1" si="137">IF(M298&gt;0,N298*100/M298,0)</f>
        <v>111.28155339805825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91696</v>
      </c>
      <c r="O300" s="93">
        <f t="shared" ca="1" si="136"/>
        <v>111.28155339805825</v>
      </c>
      <c r="P300" s="93">
        <f t="shared" ca="1" si="137"/>
        <v>111.28155339805825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91696</v>
      </c>
      <c r="O301" s="497">
        <f t="shared" ca="1" si="136"/>
        <v>111.28155339805825</v>
      </c>
      <c r="P301" s="497">
        <f t="shared" ca="1" si="137"/>
        <v>111.28155339805825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IFERROR(__xludf.DUMMYFUNCTION("IMPORTRANGE(""https://docs.google.com/spreadsheets/d/1MeEWN-I1oV_STSDYn1IFDPWt_1FKiwhDph83XaGc0o0/edit?usp=sharing"",""งบพรบ!DZ33"")"),91696)</f>
        <v>91696</v>
      </c>
      <c r="O303" s="93">
        <f t="shared" ca="1" si="136"/>
        <v>111.28155339805825</v>
      </c>
      <c r="P303" s="93">
        <f t="shared" ca="1" si="137"/>
        <v>111.28155339805825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5794</v>
      </c>
      <c r="K327" s="445">
        <f ca="1">IF(I327&gt;0,J327*100/I327,0)</f>
        <v>134.74418604651163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158568.6</v>
      </c>
      <c r="O328" s="155">
        <f t="shared" ref="O328:O336" ca="1" si="150">IF(L328&gt;0,N328*100/L328,0)</f>
        <v>86.649508196721314</v>
      </c>
      <c r="P328" s="155">
        <f t="shared" ref="P328:P336" ca="1" si="151">IF(M328&gt;0,N328*100/M328,0)</f>
        <v>85.48172506738544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158568.6</v>
      </c>
      <c r="O330" s="93">
        <f t="shared" ca="1" si="150"/>
        <v>86.649508196721314</v>
      </c>
      <c r="P330" s="93">
        <f t="shared" ca="1" si="151"/>
        <v>85.48172506738544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158568.6</v>
      </c>
      <c r="O331" s="497">
        <f t="shared" ca="1" si="150"/>
        <v>86.649508196721314</v>
      </c>
      <c r="P331" s="497">
        <f t="shared" ca="1" si="151"/>
        <v>85.48172506738544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IFERROR(__xludf.DUMMYFUNCTION("IMPORTRANGE(""https://docs.google.com/spreadsheets/d/1MeEWN-I1oV_STSDYn1IFDPWt_1FKiwhDph83XaGc0o0/edit?usp=sharing"",""งบพรบ!ER33"")"),185500)</f>
        <v>185500</v>
      </c>
      <c r="N333" s="93">
        <f ca="1">IFERROR(__xludf.DUMMYFUNCTION("IMPORTRANGE(""https://docs.google.com/spreadsheets/d/1MeEWN-I1oV_STSDYn1IFDPWt_1FKiwhDph83XaGc0o0/edit?usp=sharing"",""งบพรบ!ET33"")"),158568.6)</f>
        <v>158568.6</v>
      </c>
      <c r="O333" s="93">
        <f t="shared" ca="1" si="150"/>
        <v>86.649508196721314</v>
      </c>
      <c r="P333" s="93">
        <f t="shared" ca="1" si="151"/>
        <v>85.48172506738544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IFERROR(__xludf.DUMMYFUNCTION("IMPORTRANGE(""https://docs.google.com/spreadsheets/d/1kVcqe37tkHyjCSG3S0O1AXqVkqjo8mSIZil3BcpIysc/edit?usp=sharing"",""ศูนย์!D33"")"),5480)</f>
        <v>5480</v>
      </c>
      <c r="K338" s="497">
        <f ca="1">IF(I338&gt;0,J338*100/I338,0)</f>
        <v>127.44186046511628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1211330</v>
      </c>
      <c r="N345" s="155">
        <f t="shared" ca="1" si="155"/>
        <v>1016518.21</v>
      </c>
      <c r="O345" s="155">
        <f t="shared" ref="O345:O353" ca="1" si="156">IF(L345&gt;0,N345*100/L345,0)</f>
        <v>93.891674132914602</v>
      </c>
      <c r="P345" s="155">
        <f t="shared" ref="P345:P353" ca="1" si="157">IF(M345&gt;0,N345*100/M345,0)</f>
        <v>83.917529492376147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1211330</v>
      </c>
      <c r="N347" s="93">
        <f t="shared" ca="1" si="158"/>
        <v>1016518.21</v>
      </c>
      <c r="O347" s="93">
        <f t="shared" ca="1" si="156"/>
        <v>93.891674132914602</v>
      </c>
      <c r="P347" s="93">
        <f t="shared" ca="1" si="157"/>
        <v>83.917529492376147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1114130</v>
      </c>
      <c r="N348" s="497">
        <f t="shared" ca="1" si="159"/>
        <v>919318.21</v>
      </c>
      <c r="O348" s="497">
        <f t="shared" ca="1" si="156"/>
        <v>93.346013098441389</v>
      </c>
      <c r="P348" s="497">
        <f t="shared" ca="1" si="157"/>
        <v>82.514447147101322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IFERROR(__xludf.DUMMYFUNCTION("IMPORTRANGE(""https://docs.google.com/spreadsheets/d/1MeEWN-I1oV_STSDYn1IFDPWt_1FKiwhDph83XaGc0o0/edit?usp=sharing"",""งบพรบ!FB33"")"),1114130)</f>
        <v>1114130</v>
      </c>
      <c r="N350" s="93">
        <f ca="1">IFERROR(__xludf.DUMMYFUNCTION("IMPORTRANGE(""https://docs.google.com/spreadsheets/d/1MeEWN-I1oV_STSDYn1IFDPWt_1FKiwhDph83XaGc0o0/edit?usp=sharing"",""งบพรบ!FD33"")"),919318.21)</f>
        <v>919318.21</v>
      </c>
      <c r="O350" s="93">
        <f t="shared" ca="1" si="156"/>
        <v>93.346013098441389</v>
      </c>
      <c r="P350" s="93">
        <f t="shared" ca="1" si="157"/>
        <v>82.514447147101322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329</v>
      </c>
      <c r="K355" s="465">
        <f ca="1">IF(I355&gt;0,J355*100/I355,0)</f>
        <v>73.111111111111114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IFERROR(__xludf.DUMMYFUNCTION("IMPORTRANGE(""https://docs.google.com/spreadsheets/d/1XWAQStnk-4SwqDmLtmXYiTMKHgktTP8We1SCoS47DrQ/edit?usp=sharing"",""จัดที่ดิน!W33"")"),330)</f>
        <v>330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IFERROR(__xludf.DUMMYFUNCTION("IMPORTRANGE(""https://docs.google.com/spreadsheets/d/1XWAQStnk-4SwqDmLtmXYiTMKHgktTP8We1SCoS47DrQ/edit?usp=sharing"",""จัดที่ดิน!X33"")"),2994.62)</f>
        <v>2994.62</v>
      </c>
      <c r="K359" s="497">
        <f t="shared" ca="1" si="161"/>
        <v>66.547111111111107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IFERROR(__xludf.DUMMYFUNCTION("IMPORTRANGE(""https://docs.google.com/spreadsheets/d/1XWAQStnk-4SwqDmLtmXYiTMKHgktTP8We1SCoS47DrQ/edit?usp=sharing"",""จัดที่ดิน!Y33"")"),330)</f>
        <v>330</v>
      </c>
      <c r="K360" s="497">
        <f t="shared" ca="1" si="161"/>
        <v>73.333333333333329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IFERROR(__xludf.DUMMYFUNCTION("IMPORTRANGE(""https://docs.google.com/spreadsheets/d/1XWAQStnk-4SwqDmLtmXYiTMKHgktTP8We1SCoS47DrQ/edit?usp=sharing"",""จัดที่ดิน!Z33"")"),2984.52)</f>
        <v>2984.52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IFERROR(__xludf.DUMMYFUNCTION("IMPORTRANGE(""https://docs.google.com/spreadsheets/d/1XWAQStnk-4SwqDmLtmXYiTMKHgktTP8We1SCoS47DrQ/edit?usp=sharing"",""จัดที่ดิน!AA33"")"),329)</f>
        <v>329</v>
      </c>
      <c r="K362" s="497">
        <f t="shared" ca="1" si="161"/>
        <v>73.111111111111114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IFERROR(__xludf.DUMMYFUNCTION("IMPORTRANGE(""https://docs.google.com/spreadsheets/d/1XWAQStnk-4SwqDmLtmXYiTMKHgktTP8We1SCoS47DrQ/edit?usp=sharing"",""จัดที่ดิน!AB33"")"),2965.13)</f>
        <v>2965.13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1254</v>
      </c>
      <c r="K364" s="479">
        <f t="shared" ca="1" si="161"/>
        <v>104.5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106</v>
      </c>
      <c r="K365" s="491">
        <f t="shared" ca="1" si="161"/>
        <v>106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IFERROR(__xludf.DUMMYFUNCTION("IMPORTRANGE(""https://docs.google.com/spreadsheets/d/1XWAQStnk-4SwqDmLtmXYiTMKHgktTP8We1SCoS47DrQ/edit?usp=sharing"",""จัดที่ดิน!E33"")"),107)</f>
        <v>107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IFERROR(__xludf.DUMMYFUNCTION("IMPORTRANGE(""https://docs.google.com/spreadsheets/d/1XWAQStnk-4SwqDmLtmXYiTMKHgktTP8We1SCoS47DrQ/edit?usp=sharing"",""จัดที่ดิน!F33"")"),1156.79)</f>
        <v>1156.79</v>
      </c>
      <c r="K369" s="497">
        <f t="shared" ca="1" si="163"/>
        <v>115.679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IFERROR(__xludf.DUMMYFUNCTION("IMPORTRANGE(""https://docs.google.com/spreadsheets/d/1XWAQStnk-4SwqDmLtmXYiTMKHgktTP8We1SCoS47DrQ/edit?usp=sharing"",""จัดที่ดิน!G33"")"),107)</f>
        <v>107</v>
      </c>
      <c r="K370" s="497">
        <f t="shared" ca="1" si="163"/>
        <v>107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IFERROR(__xludf.DUMMYFUNCTION("IMPORTRANGE(""https://docs.google.com/spreadsheets/d/1XWAQStnk-4SwqDmLtmXYiTMKHgktTP8We1SCoS47DrQ/edit?usp=sharing"",""จัดที่ดิน!H33"")"),1146.69)</f>
        <v>1146.69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IFERROR(__xludf.DUMMYFUNCTION("IMPORTRANGE(""https://docs.google.com/spreadsheets/d/1XWAQStnk-4SwqDmLtmXYiTMKHgktTP8We1SCoS47DrQ/edit?usp=sharing"",""จัดที่ดิน!I33"")"),106)</f>
        <v>106</v>
      </c>
      <c r="K372" s="497">
        <f t="shared" ca="1" si="163"/>
        <v>106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IFERROR(__xludf.DUMMYFUNCTION("IMPORTRANGE(""https://docs.google.com/spreadsheets/d/1XWAQStnk-4SwqDmLtmXYiTMKHgktTP8We1SCoS47DrQ/edit?usp=sharing"",""จัดที่ดิน!J33"")"),1127.3)</f>
        <v>1127.3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1148</v>
      </c>
      <c r="K374" s="491">
        <f t="shared" ca="1" si="163"/>
        <v>104.36363636363636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IFERROR(__xludf.DUMMYFUNCTION("IMPORTRANGE(""https://docs.google.com/spreadsheets/d/1XWAQStnk-4SwqDmLtmXYiTMKHgktTP8We1SCoS47DrQ/edit?usp=sharing"",""จัดที่ดิน!AH33"")"),223)</f>
        <v>223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IFERROR(__xludf.DUMMYFUNCTION("IMPORTRANGE(""https://docs.google.com/spreadsheets/d/1XWAQStnk-4SwqDmLtmXYiTMKHgktTP8We1SCoS47DrQ/edit?usp=sharing"",""จัดที่ดิน!AI33"")"),1837.83)</f>
        <v>1837.83</v>
      </c>
      <c r="K378" s="497">
        <f t="shared" ca="1" si="164"/>
        <v>52.509428571428572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IFERROR(__xludf.DUMMYFUNCTION("IMPORTRANGE(""https://docs.google.com/spreadsheets/d/1XWAQStnk-4SwqDmLtmXYiTMKHgktTP8We1SCoS47DrQ/edit?usp=sharing"",""จัดที่ดิน!AJ33"")"),1182)</f>
        <v>1182</v>
      </c>
      <c r="K379" s="497">
        <f t="shared" ca="1" si="164"/>
        <v>107.45454545454545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IFERROR(__xludf.DUMMYFUNCTION("IMPORTRANGE(""https://docs.google.com/spreadsheets/d/1XWAQStnk-4SwqDmLtmXYiTMKHgktTP8We1SCoS47DrQ/edit?usp=sharing"",""จัดที่ดิน!AK33"")"),14459.39)</f>
        <v>14459.39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IFERROR(__xludf.DUMMYFUNCTION("IMPORTRANGE(""https://docs.google.com/spreadsheets/d/1XWAQStnk-4SwqDmLtmXYiTMKHgktTP8We1SCoS47DrQ/edit?usp=sharing"",""จัดที่ดิน!AL33"")"),1148)</f>
        <v>1148</v>
      </c>
      <c r="K381" s="497">
        <f t="shared" ca="1" si="164"/>
        <v>104.36363636363636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IFERROR(__xludf.DUMMYFUNCTION("IMPORTRANGE(""https://docs.google.com/spreadsheets/d/1XWAQStnk-4SwqDmLtmXYiTMKHgktTP8We1SCoS47DrQ/edit?usp=sharing"",""จัดที่ดิน!AM33"")"),14035.13)</f>
        <v>14035.13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IFERROR(__xludf.DUMMYFUNCTION("IMPORTRANGE(""https://docs.google.com/spreadsheets/d/1XWAQStnk-4SwqDmLtmXYiTMKHgktTP8We1SCoS47DrQ/edit?usp=sharing"",""จัดที่ดิน!AP33"")"),32)</f>
        <v>32</v>
      </c>
      <c r="K385" s="505">
        <f ca="1">IF(I385&gt;0,J385*100/I385,0)</f>
        <v>160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1660411</v>
      </c>
      <c r="M414" s="552">
        <f t="shared" ca="1" si="181"/>
        <v>1665411</v>
      </c>
      <c r="N414" s="552">
        <f t="shared" si="181"/>
        <v>681990.98</v>
      </c>
      <c r="O414" s="552">
        <f ca="1">IF(L414&gt;0,N414*100/L414,0)</f>
        <v>41.073624542357287</v>
      </c>
      <c r="P414" s="552">
        <f ca="1">IF(M414&gt;0,N414*100/M414,0)</f>
        <v>40.950310764129696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83660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90.950573750896481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83660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90.950573750896481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83660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90.950573750896481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L424+5000</f>
        <v>83660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90.950573750896481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192484.16</v>
      </c>
      <c r="O444" s="195">
        <f t="shared" ref="O444:O449" ca="1" si="198">IF(L444&gt;0,N444*100/L444,0)</f>
        <v>51.418234272739411</v>
      </c>
      <c r="P444" s="195">
        <f t="shared" ref="P444:P449" ca="1" si="199">IF(M444&gt;0,N444*100/M444,0)</f>
        <v>51.418234272739411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192484.16</v>
      </c>
      <c r="O446" s="93">
        <f t="shared" ca="1" si="198"/>
        <v>51.418234272739411</v>
      </c>
      <c r="P446" s="93">
        <f t="shared" ca="1" si="199"/>
        <v>51.418234272739411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192484.16</v>
      </c>
      <c r="O447" s="497">
        <f t="shared" ca="1" si="198"/>
        <v>51.418234272739411</v>
      </c>
      <c r="P447" s="497">
        <f t="shared" ca="1" si="199"/>
        <v>51.418234272739411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192484.16</v>
      </c>
      <c r="O449" s="93">
        <f t="shared" ca="1" si="198"/>
        <v>51.418234272739411</v>
      </c>
      <c r="P449" s="93">
        <f t="shared" ca="1" si="199"/>
        <v>51.418234272739411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7">
        <v>81790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7">
        <v>87004.160000000003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7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95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IFERROR(__xludf.DUMMYFUNCTION("IMPORTRANGE(""https://docs.google.com/spreadsheets/d/1QqKyyYR6Q21VydFLVH3TRQUabQu_ym0Zz7PgGX0-kHA/edit?usp=sharing"",""แผน!GU33"")"),0)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73574</v>
      </c>
      <c r="J543" s="684">
        <f t="shared" si="235"/>
        <v>0</v>
      </c>
      <c r="K543" s="685">
        <f t="shared" ca="1" si="234"/>
        <v>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478243</v>
      </c>
      <c r="M544" s="155">
        <f t="shared" ca="1" si="236"/>
        <v>478243</v>
      </c>
      <c r="N544" s="155">
        <f t="shared" si="236"/>
        <v>313076.57</v>
      </c>
      <c r="O544" s="155">
        <f t="shared" ref="O544:O549" ca="1" si="237">IF(L544&gt;0,N544*100/L544,0)</f>
        <v>65.463910606114467</v>
      </c>
      <c r="P544" s="155">
        <f t="shared" ref="P544:P549" ca="1" si="238">IF(M544&gt;0,N544*100/M544,0)</f>
        <v>65.463910606114467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478243</v>
      </c>
      <c r="M546" s="93">
        <f t="shared" ca="1" si="240"/>
        <v>478243</v>
      </c>
      <c r="N546" s="93">
        <f t="shared" si="240"/>
        <v>313076.57</v>
      </c>
      <c r="O546" s="93">
        <f t="shared" ca="1" si="237"/>
        <v>65.463910606114467</v>
      </c>
      <c r="P546" s="93">
        <f t="shared" ca="1" si="238"/>
        <v>65.463910606114467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478243</v>
      </c>
      <c r="M547" s="497">
        <f t="shared" ca="1" si="241"/>
        <v>478243</v>
      </c>
      <c r="N547" s="497">
        <f t="shared" si="241"/>
        <v>313076.57</v>
      </c>
      <c r="O547" s="497">
        <f t="shared" ca="1" si="237"/>
        <v>65.463910606114467</v>
      </c>
      <c r="P547" s="497">
        <f t="shared" ca="1" si="238"/>
        <v>65.463910606114467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IFERROR(__xludf.DUMMYFUNCTION("IMPORTRANGE(""https://docs.google.com/spreadsheets/d/1QqKyyYR6Q21VydFLVH3TRQUabQu_ym0Zz7PgGX0-kHA/edit?usp=sharing"",""แผน!HB33"")"),478243)</f>
        <v>478243</v>
      </c>
      <c r="M549" s="93">
        <f ca="1">L549</f>
        <v>478243</v>
      </c>
      <c r="N549" s="93">
        <f>N550+N551+N552+N553+N554</f>
        <v>313076.57</v>
      </c>
      <c r="O549" s="93">
        <f t="shared" ca="1" si="237"/>
        <v>65.463910606114467</v>
      </c>
      <c r="P549" s="93">
        <f t="shared" ca="1" si="238"/>
        <v>65.463910606114467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73574</v>
      </c>
      <c r="J559" s="705">
        <f t="shared" si="245"/>
        <v>0</v>
      </c>
      <c r="K559" s="674">
        <f t="shared" ref="K559:K561" ca="1" si="246">IF(I559&gt;0,J559*100/I559,0)</f>
        <v>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8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8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8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8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1346.1</v>
      </c>
      <c r="J592" s="705">
        <f t="shared" si="253"/>
        <v>359</v>
      </c>
      <c r="K592" s="674">
        <f t="shared" ref="K592:K594" ca="1" si="254">IF(I592&gt;0,J592*100/I592,0)</f>
        <v>26.669638214099994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IFERROR(__xludf.DUMMYFUNCTION("IMPORTRANGE(""https://docs.google.com/spreadsheets/d/1QqKyyYR6Q21VydFLVH3TRQUabQu_ym0Zz7PgGX0-kHA/edit?usp=sharing"",""แผน!HL33"")"),71)</f>
        <v>71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IFERROR(__xludf.DUMMYFUNCTION("IMPORTRANGE(""https://docs.google.com/spreadsheets/d/1QqKyyYR6Q21VydFLVH3TRQUabQu_ym0Zz7PgGX0-kHA/edit?usp=sharing"",""แผน!HK33"")"),3)</f>
        <v>3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50</v>
      </c>
      <c r="J628" s="738">
        <f t="shared" ca="1" si="262"/>
        <v>0</v>
      </c>
      <c r="K628" s="739">
        <f ca="1">IF(I628&gt;0,J628*100/I628,0)</f>
        <v>0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IFERROR(__xludf.DUMMYFUNCTION("IMPORTRANGE(""https://docs.google.com/spreadsheets/d/1XWAQStnk-4SwqDmLtmXYiTMKHgktTP8We1SCoS47DrQ/edit?usp=sharing"",""จัดที่ดิน!AS33"")"),54)</f>
        <v>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IFERROR(__xludf.DUMMYFUNCTION("IMPORTRANGE(""https://docs.google.com/spreadsheets/d/1XWAQStnk-4SwqDmLtmXYiTMKHgktTP8We1SCoS47DrQ/edit?usp=sharing"",""จัดที่ดิน!AT33"")"),29.65)</f>
        <v>29.65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IFERROR(__xludf.DUMMYFUNCTION("IMPORTRANGE(""https://docs.google.com/spreadsheets/d/1XWAQStnk-4SwqDmLtmXYiTMKHgktTP8We1SCoS47DrQ/edit?usp=sharing"",""จัดที่ดิน!AU33"")"),54)</f>
        <v>54</v>
      </c>
      <c r="K647" s="163">
        <f t="shared" ca="1" si="271"/>
        <v>108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IFERROR(__xludf.DUMMYFUNCTION("IMPORTRANGE(""https://docs.google.com/spreadsheets/d/1XWAQStnk-4SwqDmLtmXYiTMKHgktTP8We1SCoS47DrQ/edit?usp=sharing"",""จัดที่ดิน!AV33"")"),29.65)</f>
        <v>29.65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IFERROR(__xludf.DUMMYFUNCTION("IMPORTRANGE(""https://docs.google.com/spreadsheets/d/1QqKyyYR6Q21VydFLVH3TRQUabQu_ym0Zz7PgGX0-kHA/edit?usp=sharing"",""แผน!IA33"")"),0)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IFERROR(__xludf.DUMMYFUNCTION("IMPORTRANGE(""https://docs.google.com/spreadsheets/d/1QqKyyYR6Q21VydFLVH3TRQUabQu_ym0Zz7PgGX0-kHA/edit?usp=sharing"",""แผน!IB33"")"),0)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IFERROR(__xludf.DUMMYFUNCTION("IMPORTRANGE(""https://docs.google.com/spreadsheets/d/1QqKyyYR6Q21VydFLVH3TRQUabQu_ym0Zz7PgGX0-kHA/edit?usp=sharing"",""แผน!IE33"")"),10)</f>
        <v>10</v>
      </c>
      <c r="J701" s="678">
        <f>J704+J707</f>
        <v>10</v>
      </c>
      <c r="K701" s="195">
        <f t="shared" ca="1" si="290"/>
        <v>100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1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2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IFERROR(__xludf.DUMMYFUNCTION("IMPORTRANGE(""https://docs.google.com/spreadsheets/d/1QqKyyYR6Q21VydFLVH3TRQUabQu_ym0Zz7PgGX0-kHA/edit?usp=sharing"",""แผน!IH33"")"),0)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IFERROR(__xludf.DUMMYFUNCTION("IMPORTRANGE(""https://docs.google.com/spreadsheets/d/1QqKyyYR6Q21VydFLVH3TRQUabQu_ym0Zz7PgGX0-kHA/edit?usp=sharing"",""แผน!IJ33"")"),6)</f>
        <v>6</v>
      </c>
      <c r="J721" s="678">
        <f ca="1">J723+J726</f>
        <v>1</v>
      </c>
      <c r="K721" s="195">
        <f t="shared" ca="1" si="291"/>
        <v>16.666666666666668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IFERROR(__xludf.DUMMYFUNCTION("IMPORTRANGE(""https://docs.google.com/spreadsheets/d/1QqKyyYR6Q21VydFLVH3TRQUabQu_ym0Zz7PgGX0-kHA/edit?usp=sharing"",""แผน!IK33"")"),62)</f>
        <v>62</v>
      </c>
      <c r="J722" s="678">
        <f ca="1">J725+J728</f>
        <v>10</v>
      </c>
      <c r="K722" s="195">
        <f t="shared" ca="1" si="291"/>
        <v>16.129032258064516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IFERROR(__xludf.DUMMYFUNCTION("IMPORTRANGE(""https://docs.google.com/spreadsheets/d/1QqKyyYR6Q21VydFLVH3TRQUabQu_ym0Zz7PgGX0-kHA/edit?usp=sharing"",""แผน!IP33"")"),0)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IFERROR(__xludf.DUMMYFUNCTION("IMPORTRANGE(""https://docs.google.com/spreadsheets/d/19vJNZY_5yjcGF2XGBMNZRCAIB0Kwfpjp8YEOfu-bneM/edit?usp=sharing"",""งานกองทุน!F33"")"),2993009.07)</f>
        <v>2993009.07</v>
      </c>
      <c r="K821" s="497">
        <f t="shared" ref="K821:K828" ca="1" si="335">IF(I821&gt;0,J821*100/I821,0)</f>
        <v>68.05943167144946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IFERROR(__xludf.DUMMYFUNCTION("IMPORTRANGE(""https://docs.google.com/spreadsheets/d/19vJNZY_5yjcGF2XGBMNZRCAIB0Kwfpjp8YEOfu-bneM/edit?usp=sharing"",""งานกองทุน!E33"")"),193)</f>
        <v>193</v>
      </c>
      <c r="K822" s="497">
        <f t="shared" ca="1" si="335"/>
        <v>70.181818181818187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IFERROR(__xludf.DUMMYFUNCTION("IMPORTRANGE(""https://docs.google.com/spreadsheets/d/19vJNZY_5yjcGF2XGBMNZRCAIB0Kwfpjp8YEOfu-bneM/edit?usp=sharing"",""งานกองทุน!K33"")"),1634507.49)</f>
        <v>1634507.49</v>
      </c>
      <c r="K823" s="497">
        <f t="shared" ca="1" si="335"/>
        <v>11.935891669563722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IFERROR(__xludf.DUMMYFUNCTION("IMPORTRANGE(""https://docs.google.com/spreadsheets/d/19vJNZY_5yjcGF2XGBMNZRCAIB0Kwfpjp8YEOfu-bneM/edit?usp=sharing"",""งานกองทุน!J33"")"),161)</f>
        <v>161</v>
      </c>
      <c r="K824" s="497">
        <f t="shared" ca="1" si="335"/>
        <v>30.434782608695652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IFERROR(__xludf.DUMMYFUNCTION("IMPORTRANGE(""https://docs.google.com/spreadsheets/d/19vJNZY_5yjcGF2XGBMNZRCAIB0Kwfpjp8YEOfu-bneM/edit?usp=sharing"",""งานกองทุน!P33"")"),331691.19)</f>
        <v>331691.19</v>
      </c>
      <c r="K825" s="497">
        <f t="shared" ca="1" si="335"/>
        <v>81.090611887822973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IFERROR(__xludf.DUMMYFUNCTION("IMPORTRANGE(""https://docs.google.com/spreadsheets/d/19vJNZY_5yjcGF2XGBMNZRCAIB0Kwfpjp8YEOfu-bneM/edit?usp=sharing"",""งานกองทุน!O33"")"),63)</f>
        <v>63</v>
      </c>
      <c r="K826" s="497">
        <f t="shared" ca="1" si="335"/>
        <v>106.77966101694915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IFERROR(__xludf.DUMMYFUNCTION("IMPORTRANGE(""https://docs.google.com/spreadsheets/d/19vJNZY_5yjcGF2XGBMNZRCAIB0Kwfpjp8YEOfu-bneM/edit?usp=sharing"",""งานกองทุน!T33"")"),112)</f>
        <v>112</v>
      </c>
      <c r="K828" s="505">
        <f t="shared" ca="1" si="335"/>
        <v>55.172413793103445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79"/>
      <c r="B829" s="679"/>
      <c r="C829" s="679"/>
      <c r="D829" s="911"/>
      <c r="E829" s="679"/>
      <c r="F829" s="679"/>
      <c r="G829" s="679"/>
      <c r="H829" s="912"/>
      <c r="I829" s="913"/>
      <c r="J829" s="913"/>
      <c r="K829" s="914"/>
      <c r="L829" s="914"/>
      <c r="M829" s="914"/>
      <c r="N829" s="914"/>
      <c r="O829" s="914"/>
      <c r="P829" s="914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79"/>
      <c r="B830" s="679"/>
      <c r="C830" s="679"/>
      <c r="D830" s="911"/>
      <c r="E830" s="679"/>
      <c r="F830" s="679"/>
      <c r="G830" s="679"/>
      <c r="H830" s="912"/>
      <c r="I830" s="913"/>
      <c r="J830" s="913"/>
      <c r="K830" s="914"/>
      <c r="L830" s="914"/>
      <c r="M830" s="914"/>
      <c r="N830" s="914"/>
      <c r="O830" s="914"/>
      <c r="P830" s="914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79"/>
      <c r="B831" s="679"/>
      <c r="C831" s="679"/>
      <c r="D831" s="911"/>
      <c r="E831" s="679"/>
      <c r="F831" s="679"/>
      <c r="G831" s="679"/>
      <c r="H831" s="912"/>
      <c r="I831" s="913"/>
      <c r="J831" s="913"/>
      <c r="K831" s="914"/>
      <c r="L831" s="914"/>
      <c r="M831" s="914"/>
      <c r="N831" s="914"/>
      <c r="O831" s="914"/>
      <c r="P831" s="914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79"/>
      <c r="B832" s="679"/>
      <c r="C832" s="679"/>
      <c r="D832" s="911"/>
      <c r="E832" s="679"/>
      <c r="F832" s="679"/>
      <c r="G832" s="679"/>
      <c r="H832" s="912"/>
      <c r="I832" s="913"/>
      <c r="J832" s="913"/>
      <c r="K832" s="914"/>
      <c r="L832" s="914"/>
      <c r="M832" s="914"/>
      <c r="N832" s="914"/>
      <c r="O832" s="914"/>
      <c r="P832" s="914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79"/>
      <c r="B833" s="679"/>
      <c r="C833" s="679"/>
      <c r="D833" s="911"/>
      <c r="E833" s="679"/>
      <c r="F833" s="679"/>
      <c r="G833" s="679"/>
      <c r="H833" s="912"/>
      <c r="I833" s="913"/>
      <c r="J833" s="913"/>
      <c r="K833" s="914"/>
      <c r="L833" s="914"/>
      <c r="M833" s="914"/>
      <c r="N833" s="914"/>
      <c r="O833" s="914"/>
      <c r="P833" s="914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79"/>
      <c r="B834" s="679"/>
      <c r="C834" s="679"/>
      <c r="D834" s="911"/>
      <c r="E834" s="679"/>
      <c r="F834" s="679"/>
      <c r="G834" s="679"/>
      <c r="H834" s="912"/>
      <c r="I834" s="913"/>
      <c r="J834" s="913"/>
      <c r="K834" s="914"/>
      <c r="L834" s="914"/>
      <c r="M834" s="914"/>
      <c r="N834" s="914"/>
      <c r="O834" s="914"/>
      <c r="P834" s="914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79"/>
      <c r="B835" s="679"/>
      <c r="C835" s="679"/>
      <c r="D835" s="911"/>
      <c r="E835" s="679"/>
      <c r="F835" s="679"/>
      <c r="G835" s="679"/>
      <c r="H835" s="912"/>
      <c r="I835" s="913"/>
      <c r="J835" s="913"/>
      <c r="K835" s="914"/>
      <c r="L835" s="914"/>
      <c r="M835" s="914"/>
      <c r="N835" s="914"/>
      <c r="O835" s="914"/>
      <c r="P835" s="914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79"/>
      <c r="B836" s="679"/>
      <c r="C836" s="679"/>
      <c r="D836" s="911"/>
      <c r="E836" s="679"/>
      <c r="F836" s="679"/>
      <c r="G836" s="679"/>
      <c r="H836" s="912"/>
      <c r="I836" s="913"/>
      <c r="J836" s="913"/>
      <c r="K836" s="914"/>
      <c r="L836" s="914"/>
      <c r="M836" s="914"/>
      <c r="N836" s="914"/>
      <c r="O836" s="914"/>
      <c r="P836" s="914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79"/>
      <c r="B837" s="679"/>
      <c r="C837" s="679"/>
      <c r="D837" s="911"/>
      <c r="E837" s="679"/>
      <c r="F837" s="679"/>
      <c r="G837" s="679"/>
      <c r="H837" s="912"/>
      <c r="I837" s="913"/>
      <c r="J837" s="913"/>
      <c r="K837" s="914"/>
      <c r="L837" s="914"/>
      <c r="M837" s="914"/>
      <c r="N837" s="914"/>
      <c r="O837" s="914"/>
      <c r="P837" s="914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79"/>
      <c r="B838" s="679"/>
      <c r="C838" s="679"/>
      <c r="D838" s="911"/>
      <c r="E838" s="679"/>
      <c r="F838" s="679"/>
      <c r="G838" s="679"/>
      <c r="H838" s="912"/>
      <c r="I838" s="913"/>
      <c r="J838" s="913"/>
      <c r="K838" s="914"/>
      <c r="L838" s="914"/>
      <c r="M838" s="914"/>
      <c r="N838" s="914"/>
      <c r="O838" s="914"/>
      <c r="P838" s="914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79"/>
      <c r="B839" s="679"/>
      <c r="C839" s="679"/>
      <c r="D839" s="911"/>
      <c r="E839" s="679"/>
      <c r="F839" s="679"/>
      <c r="G839" s="679"/>
      <c r="H839" s="912"/>
      <c r="I839" s="913"/>
      <c r="J839" s="913"/>
      <c r="K839" s="914"/>
      <c r="L839" s="914"/>
      <c r="M839" s="914"/>
      <c r="N839" s="914"/>
      <c r="O839" s="914"/>
      <c r="P839" s="914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79"/>
      <c r="B840" s="679"/>
      <c r="C840" s="679"/>
      <c r="D840" s="911"/>
      <c r="E840" s="679"/>
      <c r="F840" s="679"/>
      <c r="G840" s="679"/>
      <c r="H840" s="912"/>
      <c r="I840" s="913"/>
      <c r="J840" s="913"/>
      <c r="K840" s="914"/>
      <c r="L840" s="914"/>
      <c r="M840" s="914"/>
      <c r="N840" s="914"/>
      <c r="O840" s="914"/>
      <c r="P840" s="914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79"/>
      <c r="B841" s="679"/>
      <c r="C841" s="679"/>
      <c r="D841" s="911"/>
      <c r="E841" s="679"/>
      <c r="F841" s="679"/>
      <c r="G841" s="679"/>
      <c r="H841" s="912"/>
      <c r="I841" s="913"/>
      <c r="J841" s="913"/>
      <c r="K841" s="914"/>
      <c r="L841" s="914"/>
      <c r="M841" s="914"/>
      <c r="N841" s="914"/>
      <c r="O841" s="914"/>
      <c r="P841" s="914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79"/>
      <c r="B842" s="679"/>
      <c r="C842" s="679"/>
      <c r="D842" s="911"/>
      <c r="E842" s="679"/>
      <c r="F842" s="679"/>
      <c r="G842" s="679"/>
      <c r="H842" s="912"/>
      <c r="I842" s="913"/>
      <c r="J842" s="913"/>
      <c r="K842" s="914"/>
      <c r="L842" s="914"/>
      <c r="M842" s="914"/>
      <c r="N842" s="914"/>
      <c r="O842" s="914"/>
      <c r="P842" s="914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79"/>
      <c r="B843" s="679"/>
      <c r="C843" s="679"/>
      <c r="D843" s="911"/>
      <c r="E843" s="679"/>
      <c r="F843" s="679"/>
      <c r="G843" s="679"/>
      <c r="H843" s="912"/>
      <c r="I843" s="913"/>
      <c r="J843" s="913"/>
      <c r="K843" s="914"/>
      <c r="L843" s="914"/>
      <c r="M843" s="914"/>
      <c r="N843" s="914"/>
      <c r="O843" s="914"/>
      <c r="P843" s="914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79"/>
      <c r="B844" s="679"/>
      <c r="C844" s="679"/>
      <c r="D844" s="911"/>
      <c r="E844" s="679"/>
      <c r="F844" s="679"/>
      <c r="G844" s="679"/>
      <c r="H844" s="912"/>
      <c r="I844" s="913"/>
      <c r="J844" s="913"/>
      <c r="K844" s="914"/>
      <c r="L844" s="914"/>
      <c r="M844" s="914"/>
      <c r="N844" s="914"/>
      <c r="O844" s="914"/>
      <c r="P844" s="914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79"/>
      <c r="B845" s="679"/>
      <c r="C845" s="679"/>
      <c r="D845" s="911"/>
      <c r="E845" s="679"/>
      <c r="F845" s="679"/>
      <c r="G845" s="679"/>
      <c r="H845" s="912"/>
      <c r="I845" s="913"/>
      <c r="J845" s="913"/>
      <c r="K845" s="914"/>
      <c r="L845" s="914"/>
      <c r="M845" s="914"/>
      <c r="N845" s="914"/>
      <c r="O845" s="914"/>
      <c r="P845" s="914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79"/>
      <c r="B846" s="679"/>
      <c r="C846" s="679"/>
      <c r="D846" s="911"/>
      <c r="E846" s="679"/>
      <c r="F846" s="679"/>
      <c r="G846" s="679"/>
      <c r="H846" s="912"/>
      <c r="I846" s="913"/>
      <c r="J846" s="913"/>
      <c r="K846" s="914"/>
      <c r="L846" s="914"/>
      <c r="M846" s="914"/>
      <c r="N846" s="914"/>
      <c r="O846" s="914"/>
      <c r="P846" s="914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79"/>
      <c r="B847" s="679"/>
      <c r="C847" s="679"/>
      <c r="D847" s="911"/>
      <c r="E847" s="679"/>
      <c r="F847" s="679"/>
      <c r="G847" s="679"/>
      <c r="H847" s="912"/>
      <c r="I847" s="913"/>
      <c r="J847" s="913"/>
      <c r="K847" s="914"/>
      <c r="L847" s="914"/>
      <c r="M847" s="914"/>
      <c r="N847" s="914"/>
      <c r="O847" s="914"/>
      <c r="P847" s="914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79"/>
      <c r="B848" s="679"/>
      <c r="C848" s="679"/>
      <c r="D848" s="911"/>
      <c r="E848" s="679"/>
      <c r="F848" s="679"/>
      <c r="G848" s="679"/>
      <c r="H848" s="912"/>
      <c r="I848" s="913"/>
      <c r="J848" s="913"/>
      <c r="K848" s="914"/>
      <c r="L848" s="914"/>
      <c r="M848" s="914"/>
      <c r="N848" s="914"/>
      <c r="O848" s="914"/>
      <c r="P848" s="914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79"/>
      <c r="B849" s="679"/>
      <c r="C849" s="679"/>
      <c r="D849" s="911"/>
      <c r="E849" s="679"/>
      <c r="F849" s="679"/>
      <c r="G849" s="679"/>
      <c r="H849" s="912"/>
      <c r="I849" s="913"/>
      <c r="J849" s="913"/>
      <c r="K849" s="914"/>
      <c r="L849" s="914"/>
      <c r="M849" s="914"/>
      <c r="N849" s="914"/>
      <c r="O849" s="914"/>
      <c r="P849" s="914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79"/>
      <c r="B850" s="679"/>
      <c r="C850" s="679"/>
      <c r="D850" s="911"/>
      <c r="E850" s="679"/>
      <c r="F850" s="679"/>
      <c r="G850" s="679"/>
      <c r="H850" s="912"/>
      <c r="I850" s="913"/>
      <c r="J850" s="913"/>
      <c r="K850" s="914"/>
      <c r="L850" s="914"/>
      <c r="M850" s="914"/>
      <c r="N850" s="914"/>
      <c r="O850" s="914"/>
      <c r="P850" s="914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79"/>
      <c r="B851" s="679"/>
      <c r="C851" s="679"/>
      <c r="D851" s="911"/>
      <c r="E851" s="679"/>
      <c r="F851" s="679"/>
      <c r="G851" s="679"/>
      <c r="H851" s="912"/>
      <c r="I851" s="913"/>
      <c r="J851" s="913"/>
      <c r="K851" s="914"/>
      <c r="L851" s="914"/>
      <c r="M851" s="914"/>
      <c r="N851" s="914"/>
      <c r="O851" s="914"/>
      <c r="P851" s="914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79"/>
      <c r="B852" s="679"/>
      <c r="C852" s="679"/>
      <c r="D852" s="911"/>
      <c r="E852" s="679"/>
      <c r="F852" s="679"/>
      <c r="G852" s="679"/>
      <c r="H852" s="912"/>
      <c r="I852" s="913"/>
      <c r="J852" s="913"/>
      <c r="K852" s="914"/>
      <c r="L852" s="914"/>
      <c r="M852" s="914"/>
      <c r="N852" s="914"/>
      <c r="O852" s="914"/>
      <c r="P852" s="914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79"/>
      <c r="B853" s="679"/>
      <c r="C853" s="679"/>
      <c r="D853" s="911"/>
      <c r="E853" s="679"/>
      <c r="F853" s="679"/>
      <c r="G853" s="679"/>
      <c r="H853" s="912"/>
      <c r="I853" s="913"/>
      <c r="J853" s="913"/>
      <c r="K853" s="914"/>
      <c r="L853" s="914"/>
      <c r="M853" s="914"/>
      <c r="N853" s="914"/>
      <c r="O853" s="914"/>
      <c r="P853" s="914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79"/>
      <c r="B854" s="679"/>
      <c r="C854" s="679"/>
      <c r="D854" s="911"/>
      <c r="E854" s="679"/>
      <c r="F854" s="679"/>
      <c r="G854" s="679"/>
      <c r="H854" s="912"/>
      <c r="I854" s="913"/>
      <c r="J854" s="913"/>
      <c r="K854" s="914"/>
      <c r="L854" s="914"/>
      <c r="M854" s="914"/>
      <c r="N854" s="914"/>
      <c r="O854" s="914"/>
      <c r="P854" s="914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79"/>
      <c r="B855" s="679"/>
      <c r="C855" s="679"/>
      <c r="D855" s="911"/>
      <c r="E855" s="679"/>
      <c r="F855" s="679"/>
      <c r="G855" s="679"/>
      <c r="H855" s="912"/>
      <c r="I855" s="913"/>
      <c r="J855" s="913"/>
      <c r="K855" s="914"/>
      <c r="L855" s="914"/>
      <c r="M855" s="914"/>
      <c r="N855" s="914"/>
      <c r="O855" s="914"/>
      <c r="P855" s="914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79"/>
      <c r="B856" s="679"/>
      <c r="C856" s="679"/>
      <c r="D856" s="911"/>
      <c r="E856" s="679"/>
      <c r="F856" s="679"/>
      <c r="G856" s="679"/>
      <c r="H856" s="912"/>
      <c r="I856" s="913"/>
      <c r="J856" s="913"/>
      <c r="K856" s="914"/>
      <c r="L856" s="914"/>
      <c r="M856" s="914"/>
      <c r="N856" s="914"/>
      <c r="O856" s="914"/>
      <c r="P856" s="914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79"/>
      <c r="B857" s="679"/>
      <c r="C857" s="679"/>
      <c r="D857" s="911"/>
      <c r="E857" s="679"/>
      <c r="F857" s="679"/>
      <c r="G857" s="679"/>
      <c r="H857" s="912"/>
      <c r="I857" s="913"/>
      <c r="J857" s="913"/>
      <c r="K857" s="914"/>
      <c r="L857" s="914"/>
      <c r="M857" s="914"/>
      <c r="N857" s="914"/>
      <c r="O857" s="914"/>
      <c r="P857" s="914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79"/>
      <c r="B858" s="679"/>
      <c r="C858" s="679"/>
      <c r="D858" s="911"/>
      <c r="E858" s="679"/>
      <c r="F858" s="679"/>
      <c r="G858" s="679"/>
      <c r="H858" s="912"/>
      <c r="I858" s="913"/>
      <c r="J858" s="913"/>
      <c r="K858" s="914"/>
      <c r="L858" s="914"/>
      <c r="M858" s="914"/>
      <c r="N858" s="914"/>
      <c r="O858" s="914"/>
      <c r="P858" s="914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79"/>
      <c r="B859" s="679"/>
      <c r="C859" s="679"/>
      <c r="D859" s="911"/>
      <c r="E859" s="679"/>
      <c r="F859" s="679"/>
      <c r="G859" s="679"/>
      <c r="H859" s="912"/>
      <c r="I859" s="913"/>
      <c r="J859" s="913"/>
      <c r="K859" s="914"/>
      <c r="L859" s="914"/>
      <c r="M859" s="914"/>
      <c r="N859" s="914"/>
      <c r="O859" s="914"/>
      <c r="P859" s="914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79"/>
      <c r="B860" s="679"/>
      <c r="C860" s="679"/>
      <c r="D860" s="911"/>
      <c r="E860" s="679"/>
      <c r="F860" s="679"/>
      <c r="G860" s="679"/>
      <c r="H860" s="912"/>
      <c r="I860" s="913"/>
      <c r="J860" s="913"/>
      <c r="K860" s="914"/>
      <c r="L860" s="914"/>
      <c r="M860" s="914"/>
      <c r="N860" s="914"/>
      <c r="O860" s="914"/>
      <c r="P860" s="914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79"/>
      <c r="B861" s="679"/>
      <c r="C861" s="679"/>
      <c r="D861" s="911"/>
      <c r="E861" s="679"/>
      <c r="F861" s="679"/>
      <c r="G861" s="679"/>
      <c r="H861" s="912"/>
      <c r="I861" s="913"/>
      <c r="J861" s="913"/>
      <c r="K861" s="914"/>
      <c r="L861" s="914"/>
      <c r="M861" s="914"/>
      <c r="N861" s="914"/>
      <c r="O861" s="914"/>
      <c r="P861" s="914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79"/>
      <c r="B862" s="679"/>
      <c r="C862" s="679"/>
      <c r="D862" s="911"/>
      <c r="E862" s="679"/>
      <c r="F862" s="679"/>
      <c r="G862" s="679"/>
      <c r="H862" s="912"/>
      <c r="I862" s="913"/>
      <c r="J862" s="913"/>
      <c r="K862" s="914"/>
      <c r="L862" s="914"/>
      <c r="M862" s="914"/>
      <c r="N862" s="914"/>
      <c r="O862" s="914"/>
      <c r="P862" s="914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79"/>
      <c r="B863" s="679"/>
      <c r="C863" s="679"/>
      <c r="D863" s="911"/>
      <c r="E863" s="679"/>
      <c r="F863" s="679"/>
      <c r="G863" s="679"/>
      <c r="H863" s="912"/>
      <c r="I863" s="913"/>
      <c r="J863" s="913"/>
      <c r="K863" s="914"/>
      <c r="L863" s="914"/>
      <c r="M863" s="914"/>
      <c r="N863" s="914"/>
      <c r="O863" s="914"/>
      <c r="P863" s="914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79"/>
      <c r="B864" s="679"/>
      <c r="C864" s="679"/>
      <c r="D864" s="911"/>
      <c r="E864" s="679"/>
      <c r="F864" s="679"/>
      <c r="G864" s="679"/>
      <c r="H864" s="912"/>
      <c r="I864" s="913"/>
      <c r="J864" s="913"/>
      <c r="K864" s="914"/>
      <c r="L864" s="914"/>
      <c r="M864" s="914"/>
      <c r="N864" s="914"/>
      <c r="O864" s="914"/>
      <c r="P864" s="914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79"/>
      <c r="B865" s="679"/>
      <c r="C865" s="679"/>
      <c r="D865" s="911"/>
      <c r="E865" s="679"/>
      <c r="F865" s="679"/>
      <c r="G865" s="679"/>
      <c r="H865" s="912"/>
      <c r="I865" s="913"/>
      <c r="J865" s="913"/>
      <c r="K865" s="914"/>
      <c r="L865" s="914"/>
      <c r="M865" s="914"/>
      <c r="N865" s="914"/>
      <c r="O865" s="914"/>
      <c r="P865" s="914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79"/>
      <c r="B866" s="679"/>
      <c r="C866" s="679"/>
      <c r="D866" s="911"/>
      <c r="E866" s="679"/>
      <c r="F866" s="679"/>
      <c r="G866" s="679"/>
      <c r="H866" s="912"/>
      <c r="I866" s="913"/>
      <c r="J866" s="913"/>
      <c r="K866" s="914"/>
      <c r="L866" s="914"/>
      <c r="M866" s="914"/>
      <c r="N866" s="914"/>
      <c r="O866" s="914"/>
      <c r="P866" s="914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79"/>
      <c r="B867" s="679"/>
      <c r="C867" s="679"/>
      <c r="D867" s="911"/>
      <c r="E867" s="679"/>
      <c r="F867" s="679"/>
      <c r="G867" s="679"/>
      <c r="H867" s="912"/>
      <c r="I867" s="913"/>
      <c r="J867" s="913"/>
      <c r="K867" s="914"/>
      <c r="L867" s="914"/>
      <c r="M867" s="914"/>
      <c r="N867" s="914"/>
      <c r="O867" s="914"/>
      <c r="P867" s="914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79"/>
      <c r="B868" s="679"/>
      <c r="C868" s="679"/>
      <c r="D868" s="911"/>
      <c r="E868" s="679"/>
      <c r="F868" s="679"/>
      <c r="G868" s="679"/>
      <c r="H868" s="912"/>
      <c r="I868" s="913"/>
      <c r="J868" s="913"/>
      <c r="K868" s="914"/>
      <c r="L868" s="914"/>
      <c r="M868" s="914"/>
      <c r="N868" s="914"/>
      <c r="O868" s="914"/>
      <c r="P868" s="914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79"/>
      <c r="B869" s="679"/>
      <c r="C869" s="679"/>
      <c r="D869" s="911"/>
      <c r="E869" s="679"/>
      <c r="F869" s="679"/>
      <c r="G869" s="679"/>
      <c r="H869" s="912"/>
      <c r="I869" s="913"/>
      <c r="J869" s="913"/>
      <c r="K869" s="914"/>
      <c r="L869" s="914"/>
      <c r="M869" s="914"/>
      <c r="N869" s="914"/>
      <c r="O869" s="914"/>
      <c r="P869" s="914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79"/>
      <c r="B870" s="679"/>
      <c r="C870" s="679"/>
      <c r="D870" s="911"/>
      <c r="E870" s="679"/>
      <c r="F870" s="679"/>
      <c r="G870" s="679"/>
      <c r="H870" s="912"/>
      <c r="I870" s="913"/>
      <c r="J870" s="913"/>
      <c r="K870" s="914"/>
      <c r="L870" s="914"/>
      <c r="M870" s="914"/>
      <c r="N870" s="914"/>
      <c r="O870" s="914"/>
      <c r="P870" s="914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79"/>
      <c r="B871" s="679"/>
      <c r="C871" s="679"/>
      <c r="D871" s="911"/>
      <c r="E871" s="679"/>
      <c r="F871" s="679"/>
      <c r="G871" s="679"/>
      <c r="H871" s="912"/>
      <c r="I871" s="913"/>
      <c r="J871" s="913"/>
      <c r="K871" s="914"/>
      <c r="L871" s="914"/>
      <c r="M871" s="914"/>
      <c r="N871" s="914"/>
      <c r="O871" s="914"/>
      <c r="P871" s="914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79"/>
      <c r="B872" s="679"/>
      <c r="C872" s="679"/>
      <c r="D872" s="911"/>
      <c r="E872" s="679"/>
      <c r="F872" s="679"/>
      <c r="G872" s="679"/>
      <c r="H872" s="912"/>
      <c r="I872" s="913"/>
      <c r="J872" s="913"/>
      <c r="K872" s="914"/>
      <c r="L872" s="914"/>
      <c r="M872" s="914"/>
      <c r="N872" s="914"/>
      <c r="O872" s="914"/>
      <c r="P872" s="914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79"/>
      <c r="B873" s="679"/>
      <c r="C873" s="679"/>
      <c r="D873" s="911"/>
      <c r="E873" s="679"/>
      <c r="F873" s="679"/>
      <c r="G873" s="679"/>
      <c r="H873" s="912"/>
      <c r="I873" s="913"/>
      <c r="J873" s="913"/>
      <c r="K873" s="914"/>
      <c r="L873" s="914"/>
      <c r="M873" s="914"/>
      <c r="N873" s="914"/>
      <c r="O873" s="914"/>
      <c r="P873" s="914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79"/>
      <c r="B874" s="679"/>
      <c r="C874" s="679"/>
      <c r="D874" s="911"/>
      <c r="E874" s="679"/>
      <c r="F874" s="679"/>
      <c r="G874" s="679"/>
      <c r="H874" s="912"/>
      <c r="I874" s="913"/>
      <c r="J874" s="913"/>
      <c r="K874" s="914"/>
      <c r="L874" s="914"/>
      <c r="M874" s="914"/>
      <c r="N874" s="914"/>
      <c r="O874" s="914"/>
      <c r="P874" s="914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79"/>
      <c r="B875" s="679"/>
      <c r="C875" s="679"/>
      <c r="D875" s="911"/>
      <c r="E875" s="679"/>
      <c r="F875" s="679"/>
      <c r="G875" s="679"/>
      <c r="H875" s="912"/>
      <c r="I875" s="913"/>
      <c r="J875" s="913"/>
      <c r="K875" s="914"/>
      <c r="L875" s="914"/>
      <c r="M875" s="914"/>
      <c r="N875" s="914"/>
      <c r="O875" s="914"/>
      <c r="P875" s="914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79"/>
      <c r="B876" s="679"/>
      <c r="C876" s="679"/>
      <c r="D876" s="911"/>
      <c r="E876" s="679"/>
      <c r="F876" s="679"/>
      <c r="G876" s="679"/>
      <c r="H876" s="912"/>
      <c r="I876" s="913"/>
      <c r="J876" s="913"/>
      <c r="K876" s="914"/>
      <c r="L876" s="914"/>
      <c r="M876" s="914"/>
      <c r="N876" s="914"/>
      <c r="O876" s="914"/>
      <c r="P876" s="914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79"/>
      <c r="B877" s="679"/>
      <c r="C877" s="679"/>
      <c r="D877" s="911"/>
      <c r="E877" s="679"/>
      <c r="F877" s="679"/>
      <c r="G877" s="679"/>
      <c r="H877" s="912"/>
      <c r="I877" s="913"/>
      <c r="J877" s="913"/>
      <c r="K877" s="914"/>
      <c r="L877" s="914"/>
      <c r="M877" s="914"/>
      <c r="N877" s="914"/>
      <c r="O877" s="914"/>
      <c r="P877" s="914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79"/>
      <c r="B878" s="679"/>
      <c r="C878" s="679"/>
      <c r="D878" s="911"/>
      <c r="E878" s="679"/>
      <c r="F878" s="679"/>
      <c r="G878" s="679"/>
      <c r="H878" s="912"/>
      <c r="I878" s="913"/>
      <c r="J878" s="913"/>
      <c r="K878" s="914"/>
      <c r="L878" s="914"/>
      <c r="M878" s="914"/>
      <c r="N878" s="914"/>
      <c r="O878" s="914"/>
      <c r="P878" s="914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79"/>
      <c r="B879" s="679"/>
      <c r="C879" s="679"/>
      <c r="D879" s="911"/>
      <c r="E879" s="679"/>
      <c r="F879" s="679"/>
      <c r="G879" s="679"/>
      <c r="H879" s="912"/>
      <c r="I879" s="913"/>
      <c r="J879" s="913"/>
      <c r="K879" s="914"/>
      <c r="L879" s="914"/>
      <c r="M879" s="914"/>
      <c r="N879" s="914"/>
      <c r="O879" s="914"/>
      <c r="P879" s="914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79"/>
      <c r="B880" s="679"/>
      <c r="C880" s="679"/>
      <c r="D880" s="911"/>
      <c r="E880" s="679"/>
      <c r="F880" s="679"/>
      <c r="G880" s="679"/>
      <c r="H880" s="912"/>
      <c r="I880" s="913"/>
      <c r="J880" s="913"/>
      <c r="K880" s="914"/>
      <c r="L880" s="914"/>
      <c r="M880" s="914"/>
      <c r="N880" s="914"/>
      <c r="O880" s="914"/>
      <c r="P880" s="914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79"/>
      <c r="B881" s="679"/>
      <c r="C881" s="679"/>
      <c r="D881" s="911"/>
      <c r="E881" s="679"/>
      <c r="F881" s="679"/>
      <c r="G881" s="679"/>
      <c r="H881" s="912"/>
      <c r="I881" s="913"/>
      <c r="J881" s="913"/>
      <c r="K881" s="914"/>
      <c r="L881" s="914"/>
      <c r="M881" s="914"/>
      <c r="N881" s="914"/>
      <c r="O881" s="914"/>
      <c r="P881" s="914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79"/>
      <c r="B882" s="679"/>
      <c r="C882" s="679"/>
      <c r="D882" s="911"/>
      <c r="E882" s="679"/>
      <c r="F882" s="679"/>
      <c r="G882" s="679"/>
      <c r="H882" s="912"/>
      <c r="I882" s="913"/>
      <c r="J882" s="913"/>
      <c r="K882" s="914"/>
      <c r="L882" s="914"/>
      <c r="M882" s="914"/>
      <c r="N882" s="914"/>
      <c r="O882" s="914"/>
      <c r="P882" s="914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79"/>
      <c r="B883" s="679"/>
      <c r="C883" s="679"/>
      <c r="D883" s="911"/>
      <c r="E883" s="679"/>
      <c r="F883" s="679"/>
      <c r="G883" s="679"/>
      <c r="H883" s="912"/>
      <c r="I883" s="913"/>
      <c r="J883" s="913"/>
      <c r="K883" s="914"/>
      <c r="L883" s="914"/>
      <c r="M883" s="914"/>
      <c r="N883" s="914"/>
      <c r="O883" s="914"/>
      <c r="P883" s="914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79"/>
      <c r="B884" s="679"/>
      <c r="C884" s="679"/>
      <c r="D884" s="911"/>
      <c r="E884" s="679"/>
      <c r="F884" s="679"/>
      <c r="G884" s="679"/>
      <c r="H884" s="912"/>
      <c r="I884" s="913"/>
      <c r="J884" s="913"/>
      <c r="K884" s="914"/>
      <c r="L884" s="914"/>
      <c r="M884" s="914"/>
      <c r="N884" s="914"/>
      <c r="O884" s="914"/>
      <c r="P884" s="914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79"/>
      <c r="B885" s="679"/>
      <c r="C885" s="679"/>
      <c r="D885" s="911"/>
      <c r="E885" s="679"/>
      <c r="F885" s="679"/>
      <c r="G885" s="679"/>
      <c r="H885" s="912"/>
      <c r="I885" s="913"/>
      <c r="J885" s="913"/>
      <c r="K885" s="914"/>
      <c r="L885" s="914"/>
      <c r="M885" s="914"/>
      <c r="N885" s="914"/>
      <c r="O885" s="914"/>
      <c r="P885" s="914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79"/>
      <c r="B886" s="679"/>
      <c r="C886" s="679"/>
      <c r="D886" s="911"/>
      <c r="E886" s="679"/>
      <c r="F886" s="679"/>
      <c r="G886" s="679"/>
      <c r="H886" s="912"/>
      <c r="I886" s="913"/>
      <c r="J886" s="913"/>
      <c r="K886" s="914"/>
      <c r="L886" s="914"/>
      <c r="M886" s="914"/>
      <c r="N886" s="914"/>
      <c r="O886" s="914"/>
      <c r="P886" s="914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79"/>
      <c r="B887" s="679"/>
      <c r="C887" s="679"/>
      <c r="D887" s="911"/>
      <c r="E887" s="679"/>
      <c r="F887" s="679"/>
      <c r="G887" s="679"/>
      <c r="H887" s="912"/>
      <c r="I887" s="913"/>
      <c r="J887" s="913"/>
      <c r="K887" s="914"/>
      <c r="L887" s="914"/>
      <c r="M887" s="914"/>
      <c r="N887" s="914"/>
      <c r="O887" s="914"/>
      <c r="P887" s="914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79"/>
      <c r="B888" s="679"/>
      <c r="C888" s="679"/>
      <c r="D888" s="911"/>
      <c r="E888" s="679"/>
      <c r="F888" s="679"/>
      <c r="G888" s="679"/>
      <c r="H888" s="912"/>
      <c r="I888" s="913"/>
      <c r="J888" s="913"/>
      <c r="K888" s="914"/>
      <c r="L888" s="914"/>
      <c r="M888" s="914"/>
      <c r="N888" s="914"/>
      <c r="O888" s="914"/>
      <c r="P888" s="914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79"/>
      <c r="B889" s="679"/>
      <c r="C889" s="679"/>
      <c r="D889" s="911"/>
      <c r="E889" s="679"/>
      <c r="F889" s="679"/>
      <c r="G889" s="679"/>
      <c r="H889" s="912"/>
      <c r="I889" s="913"/>
      <c r="J889" s="913"/>
      <c r="K889" s="914"/>
      <c r="L889" s="914"/>
      <c r="M889" s="914"/>
      <c r="N889" s="914"/>
      <c r="O889" s="914"/>
      <c r="P889" s="914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79"/>
      <c r="B890" s="679"/>
      <c r="C890" s="679"/>
      <c r="D890" s="911"/>
      <c r="E890" s="679"/>
      <c r="F890" s="679"/>
      <c r="G890" s="679"/>
      <c r="H890" s="912"/>
      <c r="I890" s="913"/>
      <c r="J890" s="913"/>
      <c r="K890" s="914"/>
      <c r="L890" s="914"/>
      <c r="M890" s="914"/>
      <c r="N890" s="914"/>
      <c r="O890" s="914"/>
      <c r="P890" s="914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79"/>
      <c r="B891" s="679"/>
      <c r="C891" s="679"/>
      <c r="D891" s="911"/>
      <c r="E891" s="679"/>
      <c r="F891" s="679"/>
      <c r="G891" s="679"/>
      <c r="H891" s="912"/>
      <c r="I891" s="913"/>
      <c r="J891" s="913"/>
      <c r="K891" s="914"/>
      <c r="L891" s="914"/>
      <c r="M891" s="914"/>
      <c r="N891" s="914"/>
      <c r="O891" s="914"/>
      <c r="P891" s="914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79"/>
      <c r="B892" s="679"/>
      <c r="C892" s="679"/>
      <c r="D892" s="911"/>
      <c r="E892" s="679"/>
      <c r="F892" s="679"/>
      <c r="G892" s="679"/>
      <c r="H892" s="912"/>
      <c r="I892" s="913"/>
      <c r="J892" s="913"/>
      <c r="K892" s="914"/>
      <c r="L892" s="914"/>
      <c r="M892" s="914"/>
      <c r="N892" s="914"/>
      <c r="O892" s="914"/>
      <c r="P892" s="914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79"/>
      <c r="B893" s="679"/>
      <c r="C893" s="679"/>
      <c r="D893" s="911"/>
      <c r="E893" s="679"/>
      <c r="F893" s="679"/>
      <c r="G893" s="679"/>
      <c r="H893" s="912"/>
      <c r="I893" s="913"/>
      <c r="J893" s="913"/>
      <c r="K893" s="914"/>
      <c r="L893" s="914"/>
      <c r="M893" s="914"/>
      <c r="N893" s="914"/>
      <c r="O893" s="914"/>
      <c r="P893" s="914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79"/>
      <c r="B894" s="679"/>
      <c r="C894" s="679"/>
      <c r="D894" s="911"/>
      <c r="E894" s="679"/>
      <c r="F894" s="679"/>
      <c r="G894" s="679"/>
      <c r="H894" s="912"/>
      <c r="I894" s="913"/>
      <c r="J894" s="913"/>
      <c r="K894" s="914"/>
      <c r="L894" s="914"/>
      <c r="M894" s="914"/>
      <c r="N894" s="914"/>
      <c r="O894" s="914"/>
      <c r="P894" s="914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79"/>
      <c r="B895" s="679"/>
      <c r="C895" s="679"/>
      <c r="D895" s="911"/>
      <c r="E895" s="679"/>
      <c r="F895" s="679"/>
      <c r="G895" s="679"/>
      <c r="H895" s="912"/>
      <c r="I895" s="913"/>
      <c r="J895" s="913"/>
      <c r="K895" s="914"/>
      <c r="L895" s="914"/>
      <c r="M895" s="914"/>
      <c r="N895" s="914"/>
      <c r="O895" s="914"/>
      <c r="P895" s="914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79"/>
      <c r="B896" s="679"/>
      <c r="C896" s="679"/>
      <c r="D896" s="911"/>
      <c r="E896" s="679"/>
      <c r="F896" s="679"/>
      <c r="G896" s="679"/>
      <c r="H896" s="912"/>
      <c r="I896" s="913"/>
      <c r="J896" s="913"/>
      <c r="K896" s="914"/>
      <c r="L896" s="914"/>
      <c r="M896" s="914"/>
      <c r="N896" s="914"/>
      <c r="O896" s="914"/>
      <c r="P896" s="914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79"/>
      <c r="B897" s="679"/>
      <c r="C897" s="679"/>
      <c r="D897" s="911"/>
      <c r="E897" s="679"/>
      <c r="F897" s="679"/>
      <c r="G897" s="679"/>
      <c r="H897" s="912"/>
      <c r="I897" s="913"/>
      <c r="J897" s="913"/>
      <c r="K897" s="914"/>
      <c r="L897" s="914"/>
      <c r="M897" s="914"/>
      <c r="N897" s="914"/>
      <c r="O897" s="914"/>
      <c r="P897" s="914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79"/>
      <c r="B898" s="679"/>
      <c r="C898" s="679"/>
      <c r="D898" s="911"/>
      <c r="E898" s="679"/>
      <c r="F898" s="679"/>
      <c r="G898" s="679"/>
      <c r="H898" s="912"/>
      <c r="I898" s="913"/>
      <c r="J898" s="913"/>
      <c r="K898" s="914"/>
      <c r="L898" s="914"/>
      <c r="M898" s="914"/>
      <c r="N898" s="914"/>
      <c r="O898" s="914"/>
      <c r="P898" s="914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79"/>
      <c r="B899" s="679"/>
      <c r="C899" s="679"/>
      <c r="D899" s="911"/>
      <c r="E899" s="679"/>
      <c r="F899" s="679"/>
      <c r="G899" s="679"/>
      <c r="H899" s="912"/>
      <c r="I899" s="913"/>
      <c r="J899" s="913"/>
      <c r="K899" s="914"/>
      <c r="L899" s="914"/>
      <c r="M899" s="914"/>
      <c r="N899" s="914"/>
      <c r="O899" s="914"/>
      <c r="P899" s="914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79"/>
      <c r="B900" s="679"/>
      <c r="C900" s="679"/>
      <c r="D900" s="911"/>
      <c r="E900" s="679"/>
      <c r="F900" s="679"/>
      <c r="G900" s="679"/>
      <c r="H900" s="912"/>
      <c r="I900" s="913"/>
      <c r="J900" s="913"/>
      <c r="K900" s="914"/>
      <c r="L900" s="914"/>
      <c r="M900" s="914"/>
      <c r="N900" s="914"/>
      <c r="O900" s="914"/>
      <c r="P900" s="914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79"/>
      <c r="B901" s="679"/>
      <c r="C901" s="679"/>
      <c r="D901" s="911"/>
      <c r="E901" s="679"/>
      <c r="F901" s="679"/>
      <c r="G901" s="679"/>
      <c r="H901" s="912"/>
      <c r="I901" s="913"/>
      <c r="J901" s="913"/>
      <c r="K901" s="914"/>
      <c r="L901" s="914"/>
      <c r="M901" s="914"/>
      <c r="N901" s="914"/>
      <c r="O901" s="914"/>
      <c r="P901" s="914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79"/>
      <c r="B902" s="679"/>
      <c r="C902" s="679"/>
      <c r="D902" s="911"/>
      <c r="E902" s="679"/>
      <c r="F902" s="679"/>
      <c r="G902" s="679"/>
      <c r="H902" s="912"/>
      <c r="I902" s="913"/>
      <c r="J902" s="913"/>
      <c r="K902" s="914"/>
      <c r="L902" s="914"/>
      <c r="M902" s="914"/>
      <c r="N902" s="914"/>
      <c r="O902" s="914"/>
      <c r="P902" s="914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79"/>
      <c r="B903" s="679"/>
      <c r="C903" s="679"/>
      <c r="D903" s="911"/>
      <c r="E903" s="679"/>
      <c r="F903" s="679"/>
      <c r="G903" s="679"/>
      <c r="H903" s="912"/>
      <c r="I903" s="913"/>
      <c r="J903" s="913"/>
      <c r="K903" s="914"/>
      <c r="L903" s="914"/>
      <c r="M903" s="914"/>
      <c r="N903" s="914"/>
      <c r="O903" s="914"/>
      <c r="P903" s="914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79"/>
      <c r="B904" s="679"/>
      <c r="C904" s="679"/>
      <c r="D904" s="911"/>
      <c r="E904" s="679"/>
      <c r="F904" s="679"/>
      <c r="G904" s="679"/>
      <c r="H904" s="912"/>
      <c r="I904" s="913"/>
      <c r="J904" s="913"/>
      <c r="K904" s="914"/>
      <c r="L904" s="914"/>
      <c r="M904" s="914"/>
      <c r="N904" s="914"/>
      <c r="O904" s="914"/>
      <c r="P904" s="914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79"/>
      <c r="B905" s="679"/>
      <c r="C905" s="679"/>
      <c r="D905" s="911"/>
      <c r="E905" s="679"/>
      <c r="F905" s="679"/>
      <c r="G905" s="679"/>
      <c r="H905" s="912"/>
      <c r="I905" s="913"/>
      <c r="J905" s="913"/>
      <c r="K905" s="914"/>
      <c r="L905" s="914"/>
      <c r="M905" s="914"/>
      <c r="N905" s="914"/>
      <c r="O905" s="914"/>
      <c r="P905" s="914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79"/>
      <c r="B906" s="679"/>
      <c r="C906" s="679"/>
      <c r="D906" s="911"/>
      <c r="E906" s="679"/>
      <c r="F906" s="679"/>
      <c r="G906" s="679"/>
      <c r="H906" s="912"/>
      <c r="I906" s="913"/>
      <c r="J906" s="913"/>
      <c r="K906" s="914"/>
      <c r="L906" s="914"/>
      <c r="M906" s="914"/>
      <c r="N906" s="914"/>
      <c r="O906" s="914"/>
      <c r="P906" s="914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79"/>
      <c r="B907" s="679"/>
      <c r="C907" s="679"/>
      <c r="D907" s="911"/>
      <c r="E907" s="679"/>
      <c r="F907" s="679"/>
      <c r="G907" s="679"/>
      <c r="H907" s="912"/>
      <c r="I907" s="913"/>
      <c r="J907" s="913"/>
      <c r="K907" s="914"/>
      <c r="L907" s="914"/>
      <c r="M907" s="914"/>
      <c r="N907" s="914"/>
      <c r="O907" s="914"/>
      <c r="P907" s="914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79"/>
      <c r="B908" s="679"/>
      <c r="C908" s="679"/>
      <c r="D908" s="911"/>
      <c r="E908" s="679"/>
      <c r="F908" s="679"/>
      <c r="G908" s="679"/>
      <c r="H908" s="912"/>
      <c r="I908" s="913"/>
      <c r="J908" s="913"/>
      <c r="K908" s="914"/>
      <c r="L908" s="914"/>
      <c r="M908" s="914"/>
      <c r="N908" s="914"/>
      <c r="O908" s="914"/>
      <c r="P908" s="914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79"/>
      <c r="B909" s="679"/>
      <c r="C909" s="679"/>
      <c r="D909" s="911"/>
      <c r="E909" s="679"/>
      <c r="F909" s="679"/>
      <c r="G909" s="679"/>
      <c r="H909" s="912"/>
      <c r="I909" s="913"/>
      <c r="J909" s="913"/>
      <c r="K909" s="914"/>
      <c r="L909" s="914"/>
      <c r="M909" s="914"/>
      <c r="N909" s="914"/>
      <c r="O909" s="914"/>
      <c r="P909" s="914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79"/>
      <c r="B910" s="679"/>
      <c r="C910" s="679"/>
      <c r="D910" s="911"/>
      <c r="E910" s="679"/>
      <c r="F910" s="679"/>
      <c r="G910" s="679"/>
      <c r="H910" s="912"/>
      <c r="I910" s="913"/>
      <c r="J910" s="913"/>
      <c r="K910" s="914"/>
      <c r="L910" s="914"/>
      <c r="M910" s="914"/>
      <c r="N910" s="914"/>
      <c r="O910" s="914"/>
      <c r="P910" s="914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79"/>
      <c r="B911" s="679"/>
      <c r="C911" s="679"/>
      <c r="D911" s="911"/>
      <c r="E911" s="679"/>
      <c r="F911" s="679"/>
      <c r="G911" s="679"/>
      <c r="H911" s="912"/>
      <c r="I911" s="913"/>
      <c r="J911" s="913"/>
      <c r="K911" s="914"/>
      <c r="L911" s="914"/>
      <c r="M911" s="914"/>
      <c r="N911" s="914"/>
      <c r="O911" s="914"/>
      <c r="P911" s="914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79"/>
      <c r="B912" s="679"/>
      <c r="C912" s="679"/>
      <c r="D912" s="911"/>
      <c r="E912" s="679"/>
      <c r="F912" s="679"/>
      <c r="G912" s="679"/>
      <c r="H912" s="912"/>
      <c r="I912" s="913"/>
      <c r="J912" s="913"/>
      <c r="K912" s="914"/>
      <c r="L912" s="914"/>
      <c r="M912" s="914"/>
      <c r="N912" s="914"/>
      <c r="O912" s="914"/>
      <c r="P912" s="914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79"/>
      <c r="B913" s="679"/>
      <c r="C913" s="679"/>
      <c r="D913" s="911"/>
      <c r="E913" s="679"/>
      <c r="F913" s="679"/>
      <c r="G913" s="679"/>
      <c r="H913" s="912"/>
      <c r="I913" s="913"/>
      <c r="J913" s="913"/>
      <c r="K913" s="914"/>
      <c r="L913" s="914"/>
      <c r="M913" s="914"/>
      <c r="N913" s="914"/>
      <c r="O913" s="914"/>
      <c r="P913" s="914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79"/>
      <c r="B914" s="679"/>
      <c r="C914" s="679"/>
      <c r="D914" s="911"/>
      <c r="E914" s="679"/>
      <c r="F914" s="679"/>
      <c r="G914" s="679"/>
      <c r="H914" s="912"/>
      <c r="I914" s="913"/>
      <c r="J914" s="913"/>
      <c r="K914" s="914"/>
      <c r="L914" s="914"/>
      <c r="M914" s="914"/>
      <c r="N914" s="914"/>
      <c r="O914" s="914"/>
      <c r="P914" s="914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79"/>
      <c r="B915" s="679"/>
      <c r="C915" s="679"/>
      <c r="D915" s="911"/>
      <c r="E915" s="679"/>
      <c r="F915" s="679"/>
      <c r="G915" s="679"/>
      <c r="H915" s="912"/>
      <c r="I915" s="913"/>
      <c r="J915" s="913"/>
      <c r="K915" s="914"/>
      <c r="L915" s="914"/>
      <c r="M915" s="914"/>
      <c r="N915" s="914"/>
      <c r="O915" s="914"/>
      <c r="P915" s="914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79"/>
      <c r="B916" s="679"/>
      <c r="C916" s="679"/>
      <c r="D916" s="911"/>
      <c r="E916" s="679"/>
      <c r="F916" s="679"/>
      <c r="G916" s="679"/>
      <c r="H916" s="912"/>
      <c r="I916" s="913"/>
      <c r="J916" s="913"/>
      <c r="K916" s="914"/>
      <c r="L916" s="914"/>
      <c r="M916" s="914"/>
      <c r="N916" s="914"/>
      <c r="O916" s="914"/>
      <c r="P916" s="914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79"/>
      <c r="B917" s="679"/>
      <c r="C917" s="679"/>
      <c r="D917" s="911"/>
      <c r="E917" s="679"/>
      <c r="F917" s="679"/>
      <c r="G917" s="679"/>
      <c r="H917" s="912"/>
      <c r="I917" s="913"/>
      <c r="J917" s="913"/>
      <c r="K917" s="914"/>
      <c r="L917" s="914"/>
      <c r="M917" s="914"/>
      <c r="N917" s="914"/>
      <c r="O917" s="914"/>
      <c r="P917" s="914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79"/>
      <c r="B918" s="679"/>
      <c r="C918" s="679"/>
      <c r="D918" s="911"/>
      <c r="E918" s="679"/>
      <c r="F918" s="679"/>
      <c r="G918" s="679"/>
      <c r="H918" s="912"/>
      <c r="I918" s="913"/>
      <c r="J918" s="913"/>
      <c r="K918" s="914"/>
      <c r="L918" s="914"/>
      <c r="M918" s="914"/>
      <c r="N918" s="914"/>
      <c r="O918" s="914"/>
      <c r="P918" s="914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79"/>
      <c r="B919" s="679"/>
      <c r="C919" s="679"/>
      <c r="D919" s="911"/>
      <c r="E919" s="679"/>
      <c r="F919" s="679"/>
      <c r="G919" s="679"/>
      <c r="H919" s="912"/>
      <c r="I919" s="913"/>
      <c r="J919" s="913"/>
      <c r="K919" s="914"/>
      <c r="L919" s="914"/>
      <c r="M919" s="914"/>
      <c r="N919" s="914"/>
      <c r="O919" s="914"/>
      <c r="P919" s="914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79"/>
      <c r="B920" s="679"/>
      <c r="C920" s="679"/>
      <c r="D920" s="911"/>
      <c r="E920" s="679"/>
      <c r="F920" s="679"/>
      <c r="G920" s="679"/>
      <c r="H920" s="912"/>
      <c r="I920" s="913"/>
      <c r="J920" s="913"/>
      <c r="K920" s="914"/>
      <c r="L920" s="914"/>
      <c r="M920" s="914"/>
      <c r="N920" s="914"/>
      <c r="O920" s="914"/>
      <c r="P920" s="914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79"/>
      <c r="B921" s="679"/>
      <c r="C921" s="679"/>
      <c r="D921" s="911"/>
      <c r="E921" s="679"/>
      <c r="F921" s="679"/>
      <c r="G921" s="679"/>
      <c r="H921" s="912"/>
      <c r="I921" s="913"/>
      <c r="J921" s="913"/>
      <c r="K921" s="914"/>
      <c r="L921" s="914"/>
      <c r="M921" s="914"/>
      <c r="N921" s="914"/>
      <c r="O921" s="914"/>
      <c r="P921" s="914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79"/>
      <c r="B922" s="679"/>
      <c r="C922" s="679"/>
      <c r="D922" s="911"/>
      <c r="E922" s="679"/>
      <c r="F922" s="679"/>
      <c r="G922" s="679"/>
      <c r="H922" s="912"/>
      <c r="I922" s="913"/>
      <c r="J922" s="913"/>
      <c r="K922" s="914"/>
      <c r="L922" s="914"/>
      <c r="M922" s="914"/>
      <c r="N922" s="914"/>
      <c r="O922" s="914"/>
      <c r="P922" s="914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79"/>
      <c r="B923" s="679"/>
      <c r="C923" s="679"/>
      <c r="D923" s="911"/>
      <c r="E923" s="679"/>
      <c r="F923" s="679"/>
      <c r="G923" s="679"/>
      <c r="H923" s="912"/>
      <c r="I923" s="913"/>
      <c r="J923" s="913"/>
      <c r="K923" s="914"/>
      <c r="L923" s="914"/>
      <c r="M923" s="914"/>
      <c r="N923" s="914"/>
      <c r="O923" s="914"/>
      <c r="P923" s="914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79"/>
      <c r="B924" s="679"/>
      <c r="C924" s="679"/>
      <c r="D924" s="911"/>
      <c r="E924" s="679"/>
      <c r="F924" s="679"/>
      <c r="G924" s="679"/>
      <c r="H924" s="912"/>
      <c r="I924" s="913"/>
      <c r="J924" s="913"/>
      <c r="K924" s="914"/>
      <c r="L924" s="914"/>
      <c r="M924" s="914"/>
      <c r="N924" s="914"/>
      <c r="O924" s="914"/>
      <c r="P924" s="914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79"/>
      <c r="B925" s="679"/>
      <c r="C925" s="679"/>
      <c r="D925" s="911"/>
      <c r="E925" s="679"/>
      <c r="F925" s="679"/>
      <c r="G925" s="679"/>
      <c r="H925" s="912"/>
      <c r="I925" s="913"/>
      <c r="J925" s="913"/>
      <c r="K925" s="914"/>
      <c r="L925" s="914"/>
      <c r="M925" s="914"/>
      <c r="N925" s="914"/>
      <c r="O925" s="914"/>
      <c r="P925" s="914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79"/>
      <c r="B926" s="679"/>
      <c r="C926" s="679"/>
      <c r="D926" s="911"/>
      <c r="E926" s="679"/>
      <c r="F926" s="679"/>
      <c r="G926" s="679"/>
      <c r="H926" s="912"/>
      <c r="I926" s="913"/>
      <c r="J926" s="913"/>
      <c r="K926" s="914"/>
      <c r="L926" s="914"/>
      <c r="M926" s="914"/>
      <c r="N926" s="914"/>
      <c r="O926" s="914"/>
      <c r="P926" s="914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79"/>
      <c r="B927" s="679"/>
      <c r="C927" s="679"/>
      <c r="D927" s="911"/>
      <c r="E927" s="679"/>
      <c r="F927" s="679"/>
      <c r="G927" s="679"/>
      <c r="H927" s="912"/>
      <c r="I927" s="913"/>
      <c r="J927" s="913"/>
      <c r="K927" s="914"/>
      <c r="L927" s="914"/>
      <c r="M927" s="914"/>
      <c r="N927" s="914"/>
      <c r="O927" s="914"/>
      <c r="P927" s="914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79"/>
      <c r="B928" s="679"/>
      <c r="C928" s="679"/>
      <c r="D928" s="911"/>
      <c r="E928" s="679"/>
      <c r="F928" s="679"/>
      <c r="G928" s="679"/>
      <c r="H928" s="912"/>
      <c r="I928" s="913"/>
      <c r="J928" s="913"/>
      <c r="K928" s="914"/>
      <c r="L928" s="914"/>
      <c r="M928" s="914"/>
      <c r="N928" s="914"/>
      <c r="O928" s="914"/>
      <c r="P928" s="914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79"/>
      <c r="B929" s="679"/>
      <c r="C929" s="679"/>
      <c r="D929" s="911"/>
      <c r="E929" s="679"/>
      <c r="F929" s="679"/>
      <c r="G929" s="679"/>
      <c r="H929" s="912"/>
      <c r="I929" s="913"/>
      <c r="J929" s="913"/>
      <c r="K929" s="914"/>
      <c r="L929" s="914"/>
      <c r="M929" s="914"/>
      <c r="N929" s="914"/>
      <c r="O929" s="914"/>
      <c r="P929" s="914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79"/>
      <c r="B930" s="679"/>
      <c r="C930" s="679"/>
      <c r="D930" s="911"/>
      <c r="E930" s="679"/>
      <c r="F930" s="679"/>
      <c r="G930" s="679"/>
      <c r="H930" s="912"/>
      <c r="I930" s="913"/>
      <c r="J930" s="913"/>
      <c r="K930" s="914"/>
      <c r="L930" s="914"/>
      <c r="M930" s="914"/>
      <c r="N930" s="914"/>
      <c r="O930" s="914"/>
      <c r="P930" s="914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79"/>
      <c r="B931" s="679"/>
      <c r="C931" s="679"/>
      <c r="D931" s="911"/>
      <c r="E931" s="679"/>
      <c r="F931" s="679"/>
      <c r="G931" s="679"/>
      <c r="H931" s="912"/>
      <c r="I931" s="913"/>
      <c r="J931" s="913"/>
      <c r="K931" s="914"/>
      <c r="L931" s="914"/>
      <c r="M931" s="914"/>
      <c r="N931" s="914"/>
      <c r="O931" s="914"/>
      <c r="P931" s="914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79"/>
      <c r="B932" s="679"/>
      <c r="C932" s="679"/>
      <c r="D932" s="911"/>
      <c r="E932" s="679"/>
      <c r="F932" s="679"/>
      <c r="G932" s="679"/>
      <c r="H932" s="912"/>
      <c r="I932" s="913"/>
      <c r="J932" s="913"/>
      <c r="K932" s="914"/>
      <c r="L932" s="914"/>
      <c r="M932" s="914"/>
      <c r="N932" s="914"/>
      <c r="O932" s="914"/>
      <c r="P932" s="914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79"/>
      <c r="B933" s="679"/>
      <c r="C933" s="679"/>
      <c r="D933" s="911"/>
      <c r="E933" s="679"/>
      <c r="F933" s="679"/>
      <c r="G933" s="679"/>
      <c r="H933" s="912"/>
      <c r="I933" s="913"/>
      <c r="J933" s="913"/>
      <c r="K933" s="914"/>
      <c r="L933" s="914"/>
      <c r="M933" s="914"/>
      <c r="N933" s="914"/>
      <c r="O933" s="914"/>
      <c r="P933" s="914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79"/>
      <c r="B934" s="679"/>
      <c r="C934" s="679"/>
      <c r="D934" s="911"/>
      <c r="E934" s="679"/>
      <c r="F934" s="679"/>
      <c r="G934" s="679"/>
      <c r="H934" s="912"/>
      <c r="I934" s="913"/>
      <c r="J934" s="913"/>
      <c r="K934" s="914"/>
      <c r="L934" s="914"/>
      <c r="M934" s="914"/>
      <c r="N934" s="914"/>
      <c r="O934" s="914"/>
      <c r="P934" s="914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79"/>
      <c r="B935" s="679"/>
      <c r="C935" s="679"/>
      <c r="D935" s="911"/>
      <c r="E935" s="679"/>
      <c r="F935" s="679"/>
      <c r="G935" s="679"/>
      <c r="H935" s="912"/>
      <c r="I935" s="913"/>
      <c r="J935" s="913"/>
      <c r="K935" s="914"/>
      <c r="L935" s="914"/>
      <c r="M935" s="914"/>
      <c r="N935" s="914"/>
      <c r="O935" s="914"/>
      <c r="P935" s="914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79"/>
      <c r="B936" s="679"/>
      <c r="C936" s="679"/>
      <c r="D936" s="911"/>
      <c r="E936" s="679"/>
      <c r="F936" s="679"/>
      <c r="G936" s="679"/>
      <c r="H936" s="912"/>
      <c r="I936" s="913"/>
      <c r="J936" s="913"/>
      <c r="K936" s="914"/>
      <c r="L936" s="914"/>
      <c r="M936" s="914"/>
      <c r="N936" s="914"/>
      <c r="O936" s="914"/>
      <c r="P936" s="914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79"/>
      <c r="B937" s="679"/>
      <c r="C937" s="679"/>
      <c r="D937" s="911"/>
      <c r="E937" s="679"/>
      <c r="F937" s="679"/>
      <c r="G937" s="679"/>
      <c r="H937" s="912"/>
      <c r="I937" s="913"/>
      <c r="J937" s="913"/>
      <c r="K937" s="914"/>
      <c r="L937" s="914"/>
      <c r="M937" s="914"/>
      <c r="N937" s="914"/>
      <c r="O937" s="914"/>
      <c r="P937" s="914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79"/>
      <c r="B938" s="679"/>
      <c r="C938" s="679"/>
      <c r="D938" s="911"/>
      <c r="E938" s="679"/>
      <c r="F938" s="679"/>
      <c r="G938" s="679"/>
      <c r="H938" s="912"/>
      <c r="I938" s="913"/>
      <c r="J938" s="913"/>
      <c r="K938" s="914"/>
      <c r="L938" s="914"/>
      <c r="M938" s="914"/>
      <c r="N938" s="914"/>
      <c r="O938" s="914"/>
      <c r="P938" s="914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79"/>
      <c r="B939" s="679"/>
      <c r="C939" s="679"/>
      <c r="D939" s="911"/>
      <c r="E939" s="679"/>
      <c r="F939" s="679"/>
      <c r="G939" s="679"/>
      <c r="H939" s="912"/>
      <c r="I939" s="913"/>
      <c r="J939" s="913"/>
      <c r="K939" s="914"/>
      <c r="L939" s="914"/>
      <c r="M939" s="914"/>
      <c r="N939" s="914"/>
      <c r="O939" s="914"/>
      <c r="P939" s="914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79"/>
      <c r="B940" s="679"/>
      <c r="C940" s="679"/>
      <c r="D940" s="911"/>
      <c r="E940" s="679"/>
      <c r="F940" s="679"/>
      <c r="G940" s="679"/>
      <c r="H940" s="912"/>
      <c r="I940" s="913"/>
      <c r="J940" s="913"/>
      <c r="K940" s="914"/>
      <c r="L940" s="914"/>
      <c r="M940" s="914"/>
      <c r="N940" s="914"/>
      <c r="O940" s="914"/>
      <c r="P940" s="914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79"/>
      <c r="B941" s="679"/>
      <c r="C941" s="679"/>
      <c r="D941" s="911"/>
      <c r="E941" s="679"/>
      <c r="F941" s="679"/>
      <c r="G941" s="679"/>
      <c r="H941" s="912"/>
      <c r="I941" s="913"/>
      <c r="J941" s="913"/>
      <c r="K941" s="914"/>
      <c r="L941" s="914"/>
      <c r="M941" s="914"/>
      <c r="N941" s="914"/>
      <c r="O941" s="914"/>
      <c r="P941" s="914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79"/>
      <c r="B942" s="679"/>
      <c r="C942" s="679"/>
      <c r="D942" s="911"/>
      <c r="E942" s="679"/>
      <c r="F942" s="679"/>
      <c r="G942" s="679"/>
      <c r="H942" s="912"/>
      <c r="I942" s="913"/>
      <c r="J942" s="913"/>
      <c r="K942" s="914"/>
      <c r="L942" s="914"/>
      <c r="M942" s="914"/>
      <c r="N942" s="914"/>
      <c r="O942" s="914"/>
      <c r="P942" s="914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79"/>
      <c r="B943" s="679"/>
      <c r="C943" s="679"/>
      <c r="D943" s="911"/>
      <c r="E943" s="679"/>
      <c r="F943" s="679"/>
      <c r="G943" s="679"/>
      <c r="H943" s="912"/>
      <c r="I943" s="913"/>
      <c r="J943" s="913"/>
      <c r="K943" s="914"/>
      <c r="L943" s="914"/>
      <c r="M943" s="914"/>
      <c r="N943" s="914"/>
      <c r="O943" s="914"/>
      <c r="P943" s="914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79"/>
      <c r="B944" s="679"/>
      <c r="C944" s="679"/>
      <c r="D944" s="911"/>
      <c r="E944" s="679"/>
      <c r="F944" s="679"/>
      <c r="G944" s="679"/>
      <c r="H944" s="912"/>
      <c r="I944" s="913"/>
      <c r="J944" s="913"/>
      <c r="K944" s="914"/>
      <c r="L944" s="914"/>
      <c r="M944" s="914"/>
      <c r="N944" s="914"/>
      <c r="O944" s="914"/>
      <c r="P944" s="914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79"/>
      <c r="B945" s="679"/>
      <c r="C945" s="679"/>
      <c r="D945" s="911"/>
      <c r="E945" s="679"/>
      <c r="F945" s="679"/>
      <c r="G945" s="679"/>
      <c r="H945" s="912"/>
      <c r="I945" s="913"/>
      <c r="J945" s="913"/>
      <c r="K945" s="914"/>
      <c r="L945" s="914"/>
      <c r="M945" s="914"/>
      <c r="N945" s="914"/>
      <c r="O945" s="914"/>
      <c r="P945" s="914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79"/>
      <c r="B946" s="679"/>
      <c r="C946" s="679"/>
      <c r="D946" s="911"/>
      <c r="E946" s="679"/>
      <c r="F946" s="679"/>
      <c r="G946" s="679"/>
      <c r="H946" s="912"/>
      <c r="I946" s="913"/>
      <c r="J946" s="913"/>
      <c r="K946" s="914"/>
      <c r="L946" s="914"/>
      <c r="M946" s="914"/>
      <c r="N946" s="914"/>
      <c r="O946" s="914"/>
      <c r="P946" s="914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79"/>
      <c r="B947" s="679"/>
      <c r="C947" s="679"/>
      <c r="D947" s="911"/>
      <c r="E947" s="679"/>
      <c r="F947" s="679"/>
      <c r="G947" s="679"/>
      <c r="H947" s="912"/>
      <c r="I947" s="913"/>
      <c r="J947" s="913"/>
      <c r="K947" s="914"/>
      <c r="L947" s="914"/>
      <c r="M947" s="914"/>
      <c r="N947" s="914"/>
      <c r="O947" s="914"/>
      <c r="P947" s="914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79"/>
      <c r="B948" s="679"/>
      <c r="C948" s="679"/>
      <c r="D948" s="911"/>
      <c r="E948" s="679"/>
      <c r="F948" s="679"/>
      <c r="G948" s="679"/>
      <c r="H948" s="912"/>
      <c r="I948" s="913"/>
      <c r="J948" s="913"/>
      <c r="K948" s="914"/>
      <c r="L948" s="914"/>
      <c r="M948" s="914"/>
      <c r="N948" s="914"/>
      <c r="O948" s="914"/>
      <c r="P948" s="914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79"/>
      <c r="B949" s="679"/>
      <c r="C949" s="679"/>
      <c r="D949" s="911"/>
      <c r="E949" s="679"/>
      <c r="F949" s="679"/>
      <c r="G949" s="679"/>
      <c r="H949" s="912"/>
      <c r="I949" s="913"/>
      <c r="J949" s="913"/>
      <c r="K949" s="914"/>
      <c r="L949" s="914"/>
      <c r="M949" s="914"/>
      <c r="N949" s="914"/>
      <c r="O949" s="914"/>
      <c r="P949" s="914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79"/>
      <c r="B950" s="679"/>
      <c r="C950" s="679"/>
      <c r="D950" s="911"/>
      <c r="E950" s="679"/>
      <c r="F950" s="679"/>
      <c r="G950" s="679"/>
      <c r="H950" s="912"/>
      <c r="I950" s="913"/>
      <c r="J950" s="913"/>
      <c r="K950" s="914"/>
      <c r="L950" s="914"/>
      <c r="M950" s="914"/>
      <c r="N950" s="914"/>
      <c r="O950" s="914"/>
      <c r="P950" s="914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79"/>
      <c r="B951" s="679"/>
      <c r="C951" s="679"/>
      <c r="D951" s="911"/>
      <c r="E951" s="679"/>
      <c r="F951" s="679"/>
      <c r="G951" s="679"/>
      <c r="H951" s="912"/>
      <c r="I951" s="913"/>
      <c r="J951" s="913"/>
      <c r="K951" s="914"/>
      <c r="L951" s="914"/>
      <c r="M951" s="914"/>
      <c r="N951" s="914"/>
      <c r="O951" s="914"/>
      <c r="P951" s="914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79"/>
      <c r="B952" s="679"/>
      <c r="C952" s="679"/>
      <c r="D952" s="911"/>
      <c r="E952" s="679"/>
      <c r="F952" s="679"/>
      <c r="G952" s="679"/>
      <c r="H952" s="912"/>
      <c r="I952" s="913"/>
      <c r="J952" s="913"/>
      <c r="K952" s="914"/>
      <c r="L952" s="914"/>
      <c r="M952" s="914"/>
      <c r="N952" s="914"/>
      <c r="O952" s="914"/>
      <c r="P952" s="914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79"/>
      <c r="B953" s="679"/>
      <c r="C953" s="679"/>
      <c r="D953" s="911"/>
      <c r="E953" s="679"/>
      <c r="F953" s="679"/>
      <c r="G953" s="679"/>
      <c r="H953" s="912"/>
      <c r="I953" s="913"/>
      <c r="J953" s="913"/>
      <c r="K953" s="914"/>
      <c r="L953" s="914"/>
      <c r="M953" s="914"/>
      <c r="N953" s="914"/>
      <c r="O953" s="914"/>
      <c r="P953" s="914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79"/>
      <c r="B954" s="679"/>
      <c r="C954" s="679"/>
      <c r="D954" s="911"/>
      <c r="E954" s="679"/>
      <c r="F954" s="679"/>
      <c r="G954" s="679"/>
      <c r="H954" s="912"/>
      <c r="I954" s="913"/>
      <c r="J954" s="913"/>
      <c r="K954" s="914"/>
      <c r="L954" s="914"/>
      <c r="M954" s="914"/>
      <c r="N954" s="914"/>
      <c r="O954" s="914"/>
      <c r="P954" s="914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79"/>
      <c r="B955" s="679"/>
      <c r="C955" s="679"/>
      <c r="D955" s="911"/>
      <c r="E955" s="679"/>
      <c r="F955" s="679"/>
      <c r="G955" s="679"/>
      <c r="H955" s="912"/>
      <c r="I955" s="913"/>
      <c r="J955" s="913"/>
      <c r="K955" s="914"/>
      <c r="L955" s="914"/>
      <c r="M955" s="914"/>
      <c r="N955" s="914"/>
      <c r="O955" s="914"/>
      <c r="P955" s="914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79"/>
      <c r="B956" s="679"/>
      <c r="C956" s="679"/>
      <c r="D956" s="911"/>
      <c r="E956" s="679"/>
      <c r="F956" s="679"/>
      <c r="G956" s="679"/>
      <c r="H956" s="912"/>
      <c r="I956" s="913"/>
      <c r="J956" s="913"/>
      <c r="K956" s="914"/>
      <c r="L956" s="914"/>
      <c r="M956" s="914"/>
      <c r="N956" s="914"/>
      <c r="O956" s="914"/>
      <c r="P956" s="914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79"/>
      <c r="B957" s="679"/>
      <c r="C957" s="679"/>
      <c r="D957" s="911"/>
      <c r="E957" s="679"/>
      <c r="F957" s="679"/>
      <c r="G957" s="679"/>
      <c r="H957" s="912"/>
      <c r="I957" s="913"/>
      <c r="J957" s="913"/>
      <c r="K957" s="914"/>
      <c r="L957" s="914"/>
      <c r="M957" s="914"/>
      <c r="N957" s="914"/>
      <c r="O957" s="914"/>
      <c r="P957" s="914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79"/>
      <c r="B958" s="679"/>
      <c r="C958" s="679"/>
      <c r="D958" s="911"/>
      <c r="E958" s="679"/>
      <c r="F958" s="679"/>
      <c r="G958" s="679"/>
      <c r="H958" s="912"/>
      <c r="I958" s="913"/>
      <c r="J958" s="913"/>
      <c r="K958" s="914"/>
      <c r="L958" s="914"/>
      <c r="M958" s="914"/>
      <c r="N958" s="914"/>
      <c r="O958" s="914"/>
      <c r="P958" s="914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79"/>
      <c r="B959" s="679"/>
      <c r="C959" s="679"/>
      <c r="D959" s="911"/>
      <c r="E959" s="679"/>
      <c r="F959" s="679"/>
      <c r="G959" s="679"/>
      <c r="H959" s="912"/>
      <c r="I959" s="913"/>
      <c r="J959" s="913"/>
      <c r="K959" s="914"/>
      <c r="L959" s="914"/>
      <c r="M959" s="914"/>
      <c r="N959" s="914"/>
      <c r="O959" s="914"/>
      <c r="P959" s="914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79"/>
      <c r="B960" s="679"/>
      <c r="C960" s="679"/>
      <c r="D960" s="911"/>
      <c r="E960" s="679"/>
      <c r="F960" s="679"/>
      <c r="G960" s="679"/>
      <c r="H960" s="912"/>
      <c r="I960" s="913"/>
      <c r="J960" s="913"/>
      <c r="K960" s="914"/>
      <c r="L960" s="914"/>
      <c r="M960" s="914"/>
      <c r="N960" s="914"/>
      <c r="O960" s="914"/>
      <c r="P960" s="914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79"/>
      <c r="B961" s="679"/>
      <c r="C961" s="679"/>
      <c r="D961" s="911"/>
      <c r="E961" s="679"/>
      <c r="F961" s="679"/>
      <c r="G961" s="679"/>
      <c r="H961" s="912"/>
      <c r="I961" s="913"/>
      <c r="J961" s="913"/>
      <c r="K961" s="914"/>
      <c r="L961" s="914"/>
      <c r="M961" s="914"/>
      <c r="N961" s="914"/>
      <c r="O961" s="914"/>
      <c r="P961" s="914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79"/>
      <c r="B962" s="679"/>
      <c r="C962" s="679"/>
      <c r="D962" s="911"/>
      <c r="E962" s="679"/>
      <c r="F962" s="679"/>
      <c r="G962" s="679"/>
      <c r="H962" s="912"/>
      <c r="I962" s="913"/>
      <c r="J962" s="913"/>
      <c r="K962" s="914"/>
      <c r="L962" s="914"/>
      <c r="M962" s="914"/>
      <c r="N962" s="914"/>
      <c r="O962" s="914"/>
      <c r="P962" s="914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79"/>
      <c r="B963" s="679"/>
      <c r="C963" s="679"/>
      <c r="D963" s="911"/>
      <c r="E963" s="679"/>
      <c r="F963" s="679"/>
      <c r="G963" s="679"/>
      <c r="H963" s="912"/>
      <c r="I963" s="913"/>
      <c r="J963" s="913"/>
      <c r="K963" s="914"/>
      <c r="L963" s="914"/>
      <c r="M963" s="914"/>
      <c r="N963" s="914"/>
      <c r="O963" s="914"/>
      <c r="P963" s="914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79"/>
      <c r="B964" s="679"/>
      <c r="C964" s="679"/>
      <c r="D964" s="911"/>
      <c r="E964" s="679"/>
      <c r="F964" s="679"/>
      <c r="G964" s="679"/>
      <c r="H964" s="912"/>
      <c r="I964" s="913"/>
      <c r="J964" s="913"/>
      <c r="K964" s="914"/>
      <c r="L964" s="914"/>
      <c r="M964" s="914"/>
      <c r="N964" s="914"/>
      <c r="O964" s="914"/>
      <c r="P964" s="914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79"/>
      <c r="B965" s="679"/>
      <c r="C965" s="679"/>
      <c r="D965" s="911"/>
      <c r="E965" s="679"/>
      <c r="F965" s="679"/>
      <c r="G965" s="679"/>
      <c r="H965" s="912"/>
      <c r="I965" s="913"/>
      <c r="J965" s="913"/>
      <c r="K965" s="914"/>
      <c r="L965" s="914"/>
      <c r="M965" s="914"/>
      <c r="N965" s="914"/>
      <c r="O965" s="914"/>
      <c r="P965" s="914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79"/>
      <c r="B966" s="679"/>
      <c r="C966" s="679"/>
      <c r="D966" s="911"/>
      <c r="E966" s="679"/>
      <c r="F966" s="679"/>
      <c r="G966" s="679"/>
      <c r="H966" s="912"/>
      <c r="I966" s="913"/>
      <c r="J966" s="913"/>
      <c r="K966" s="914"/>
      <c r="L966" s="914"/>
      <c r="M966" s="914"/>
      <c r="N966" s="914"/>
      <c r="O966" s="914"/>
      <c r="P966" s="914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79"/>
      <c r="B967" s="679"/>
      <c r="C967" s="679"/>
      <c r="D967" s="911"/>
      <c r="E967" s="679"/>
      <c r="F967" s="679"/>
      <c r="G967" s="679"/>
      <c r="H967" s="912"/>
      <c r="I967" s="913"/>
      <c r="J967" s="913"/>
      <c r="K967" s="914"/>
      <c r="L967" s="914"/>
      <c r="M967" s="914"/>
      <c r="N967" s="914"/>
      <c r="O967" s="914"/>
      <c r="P967" s="914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79"/>
      <c r="B968" s="679"/>
      <c r="C968" s="679"/>
      <c r="D968" s="911"/>
      <c r="E968" s="679"/>
      <c r="F968" s="679"/>
      <c r="G968" s="679"/>
      <c r="H968" s="912"/>
      <c r="I968" s="913"/>
      <c r="J968" s="913"/>
      <c r="K968" s="914"/>
      <c r="L968" s="914"/>
      <c r="M968" s="914"/>
      <c r="N968" s="914"/>
      <c r="O968" s="914"/>
      <c r="P968" s="914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79"/>
      <c r="B969" s="679"/>
      <c r="C969" s="679"/>
      <c r="D969" s="911"/>
      <c r="E969" s="679"/>
      <c r="F969" s="679"/>
      <c r="G969" s="679"/>
      <c r="H969" s="912"/>
      <c r="I969" s="913"/>
      <c r="J969" s="913"/>
      <c r="K969" s="914"/>
      <c r="L969" s="914"/>
      <c r="M969" s="914"/>
      <c r="N969" s="914"/>
      <c r="O969" s="914"/>
      <c r="P969" s="914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79"/>
      <c r="B970" s="679"/>
      <c r="C970" s="679"/>
      <c r="D970" s="911"/>
      <c r="E970" s="679"/>
      <c r="F970" s="679"/>
      <c r="G970" s="679"/>
      <c r="H970" s="912"/>
      <c r="I970" s="913"/>
      <c r="J970" s="913"/>
      <c r="K970" s="914"/>
      <c r="L970" s="914"/>
      <c r="M970" s="914"/>
      <c r="N970" s="914"/>
      <c r="O970" s="914"/>
      <c r="P970" s="914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79"/>
      <c r="B971" s="679"/>
      <c r="C971" s="679"/>
      <c r="D971" s="911"/>
      <c r="E971" s="679"/>
      <c r="F971" s="679"/>
      <c r="G971" s="679"/>
      <c r="H971" s="912"/>
      <c r="I971" s="913"/>
      <c r="J971" s="913"/>
      <c r="K971" s="914"/>
      <c r="L971" s="914"/>
      <c r="M971" s="914"/>
      <c r="N971" s="914"/>
      <c r="O971" s="914"/>
      <c r="P971" s="914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79"/>
      <c r="B972" s="679"/>
      <c r="C972" s="679"/>
      <c r="D972" s="911"/>
      <c r="E972" s="679"/>
      <c r="F972" s="679"/>
      <c r="G972" s="679"/>
      <c r="H972" s="912"/>
      <c r="I972" s="913"/>
      <c r="J972" s="913"/>
      <c r="K972" s="914"/>
      <c r="L972" s="914"/>
      <c r="M972" s="914"/>
      <c r="N972" s="914"/>
      <c r="O972" s="914"/>
      <c r="P972" s="914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79"/>
      <c r="B973" s="679"/>
      <c r="C973" s="679"/>
      <c r="D973" s="911"/>
      <c r="E973" s="679"/>
      <c r="F973" s="679"/>
      <c r="G973" s="679"/>
      <c r="H973" s="912"/>
      <c r="I973" s="913"/>
      <c r="J973" s="913"/>
      <c r="K973" s="914"/>
      <c r="L973" s="914"/>
      <c r="M973" s="914"/>
      <c r="N973" s="914"/>
      <c r="O973" s="914"/>
      <c r="P973" s="914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79"/>
      <c r="B974" s="679"/>
      <c r="C974" s="679"/>
      <c r="D974" s="911"/>
      <c r="E974" s="679"/>
      <c r="F974" s="679"/>
      <c r="G974" s="679"/>
      <c r="H974" s="912"/>
      <c r="I974" s="913"/>
      <c r="J974" s="913"/>
      <c r="K974" s="914"/>
      <c r="L974" s="914"/>
      <c r="M974" s="914"/>
      <c r="N974" s="914"/>
      <c r="O974" s="914"/>
      <c r="P974" s="914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79"/>
      <c r="B975" s="679"/>
      <c r="C975" s="679"/>
      <c r="D975" s="911"/>
      <c r="E975" s="679"/>
      <c r="F975" s="679"/>
      <c r="G975" s="679"/>
      <c r="H975" s="912"/>
      <c r="I975" s="913"/>
      <c r="J975" s="913"/>
      <c r="K975" s="914"/>
      <c r="L975" s="914"/>
      <c r="M975" s="914"/>
      <c r="N975" s="914"/>
      <c r="O975" s="914"/>
      <c r="P975" s="914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79"/>
      <c r="B976" s="679"/>
      <c r="C976" s="679"/>
      <c r="D976" s="911"/>
      <c r="E976" s="679"/>
      <c r="F976" s="679"/>
      <c r="G976" s="679"/>
      <c r="H976" s="912"/>
      <c r="I976" s="913"/>
      <c r="J976" s="913"/>
      <c r="K976" s="914"/>
      <c r="L976" s="914"/>
      <c r="M976" s="914"/>
      <c r="N976" s="914"/>
      <c r="O976" s="914"/>
      <c r="P976" s="914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79"/>
      <c r="B977" s="679"/>
      <c r="C977" s="679"/>
      <c r="D977" s="911"/>
      <c r="E977" s="679"/>
      <c r="F977" s="679"/>
      <c r="G977" s="679"/>
      <c r="H977" s="912"/>
      <c r="I977" s="913"/>
      <c r="J977" s="913"/>
      <c r="K977" s="914"/>
      <c r="L977" s="914"/>
      <c r="M977" s="914"/>
      <c r="N977" s="914"/>
      <c r="O977" s="914"/>
      <c r="P977" s="914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79"/>
      <c r="B978" s="679"/>
      <c r="C978" s="679"/>
      <c r="D978" s="911"/>
      <c r="E978" s="679"/>
      <c r="F978" s="679"/>
      <c r="G978" s="679"/>
      <c r="H978" s="912"/>
      <c r="I978" s="913"/>
      <c r="J978" s="913"/>
      <c r="K978" s="914"/>
      <c r="L978" s="914"/>
      <c r="M978" s="914"/>
      <c r="N978" s="914"/>
      <c r="O978" s="914"/>
      <c r="P978" s="914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79"/>
      <c r="B979" s="679"/>
      <c r="C979" s="679"/>
      <c r="D979" s="911"/>
      <c r="E979" s="679"/>
      <c r="F979" s="679"/>
      <c r="G979" s="679"/>
      <c r="H979" s="912"/>
      <c r="I979" s="913"/>
      <c r="J979" s="913"/>
      <c r="K979" s="914"/>
      <c r="L979" s="914"/>
      <c r="M979" s="914"/>
      <c r="N979" s="914"/>
      <c r="O979" s="914"/>
      <c r="P979" s="914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79"/>
      <c r="B980" s="679"/>
      <c r="C980" s="679"/>
      <c r="D980" s="911"/>
      <c r="E980" s="679"/>
      <c r="F980" s="679"/>
      <c r="G980" s="679"/>
      <c r="H980" s="912"/>
      <c r="I980" s="913"/>
      <c r="J980" s="913"/>
      <c r="K980" s="914"/>
      <c r="L980" s="914"/>
      <c r="M980" s="914"/>
      <c r="N980" s="914"/>
      <c r="O980" s="914"/>
      <c r="P980" s="914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79"/>
      <c r="B981" s="679"/>
      <c r="C981" s="679"/>
      <c r="D981" s="911"/>
      <c r="E981" s="679"/>
      <c r="F981" s="679"/>
      <c r="G981" s="679"/>
      <c r="H981" s="912"/>
      <c r="I981" s="913"/>
      <c r="J981" s="913"/>
      <c r="K981" s="914"/>
      <c r="L981" s="914"/>
      <c r="M981" s="914"/>
      <c r="N981" s="914"/>
      <c r="O981" s="914"/>
      <c r="P981" s="914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79"/>
      <c r="B982" s="679"/>
      <c r="C982" s="679"/>
      <c r="D982" s="911"/>
      <c r="E982" s="679"/>
      <c r="F982" s="679"/>
      <c r="G982" s="679"/>
      <c r="H982" s="912"/>
      <c r="I982" s="913"/>
      <c r="J982" s="913"/>
      <c r="K982" s="914"/>
      <c r="L982" s="914"/>
      <c r="M982" s="914"/>
      <c r="N982" s="914"/>
      <c r="O982" s="914"/>
      <c r="P982" s="914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79"/>
      <c r="B983" s="679"/>
      <c r="C983" s="679"/>
      <c r="D983" s="911"/>
      <c r="E983" s="679"/>
      <c r="F983" s="679"/>
      <c r="G983" s="679"/>
      <c r="H983" s="912"/>
      <c r="I983" s="913"/>
      <c r="J983" s="913"/>
      <c r="K983" s="914"/>
      <c r="L983" s="914"/>
      <c r="M983" s="914"/>
      <c r="N983" s="914"/>
      <c r="O983" s="914"/>
      <c r="P983" s="914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79"/>
      <c r="B984" s="679"/>
      <c r="C984" s="679"/>
      <c r="D984" s="911"/>
      <c r="E984" s="679"/>
      <c r="F984" s="679"/>
      <c r="G984" s="679"/>
      <c r="H984" s="912"/>
      <c r="I984" s="913"/>
      <c r="J984" s="913"/>
      <c r="K984" s="914"/>
      <c r="L984" s="914"/>
      <c r="M984" s="914"/>
      <c r="N984" s="914"/>
      <c r="O984" s="914"/>
      <c r="P984" s="914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79"/>
      <c r="B985" s="679"/>
      <c r="C985" s="679"/>
      <c r="D985" s="911"/>
      <c r="E985" s="679"/>
      <c r="F985" s="679"/>
      <c r="G985" s="679"/>
      <c r="H985" s="912"/>
      <c r="I985" s="913"/>
      <c r="J985" s="913"/>
      <c r="K985" s="914"/>
      <c r="L985" s="914"/>
      <c r="M985" s="914"/>
      <c r="N985" s="914"/>
      <c r="O985" s="914"/>
      <c r="P985" s="914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79"/>
      <c r="B986" s="679"/>
      <c r="C986" s="679"/>
      <c r="D986" s="911"/>
      <c r="E986" s="679"/>
      <c r="F986" s="679"/>
      <c r="G986" s="679"/>
      <c r="H986" s="912"/>
      <c r="I986" s="913"/>
      <c r="J986" s="913"/>
      <c r="K986" s="914"/>
      <c r="L986" s="914"/>
      <c r="M986" s="914"/>
      <c r="N986" s="914"/>
      <c r="O986" s="914"/>
      <c r="P986" s="914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79"/>
      <c r="B987" s="679"/>
      <c r="C987" s="679"/>
      <c r="D987" s="911"/>
      <c r="E987" s="679"/>
      <c r="F987" s="679"/>
      <c r="G987" s="679"/>
      <c r="H987" s="912"/>
      <c r="I987" s="913"/>
      <c r="J987" s="913"/>
      <c r="K987" s="914"/>
      <c r="L987" s="914"/>
      <c r="M987" s="914"/>
      <c r="N987" s="914"/>
      <c r="O987" s="914"/>
      <c r="P987" s="914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79"/>
      <c r="B988" s="679"/>
      <c r="C988" s="679"/>
      <c r="D988" s="911"/>
      <c r="E988" s="679"/>
      <c r="F988" s="679"/>
      <c r="G988" s="679"/>
      <c r="H988" s="912"/>
      <c r="I988" s="913"/>
      <c r="J988" s="913"/>
      <c r="K988" s="914"/>
      <c r="L988" s="914"/>
      <c r="M988" s="914"/>
      <c r="N988" s="914"/>
      <c r="O988" s="914"/>
      <c r="P988" s="914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79"/>
      <c r="B989" s="679"/>
      <c r="C989" s="679"/>
      <c r="D989" s="911"/>
      <c r="E989" s="679"/>
      <c r="F989" s="679"/>
      <c r="G989" s="679"/>
      <c r="H989" s="912"/>
      <c r="I989" s="913"/>
      <c r="J989" s="913"/>
      <c r="K989" s="914"/>
      <c r="L989" s="914"/>
      <c r="M989" s="914"/>
      <c r="N989" s="914"/>
      <c r="O989" s="914"/>
      <c r="P989" s="914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79"/>
      <c r="B990" s="679"/>
      <c r="C990" s="679"/>
      <c r="D990" s="911"/>
      <c r="E990" s="679"/>
      <c r="F990" s="679"/>
      <c r="G990" s="679"/>
      <c r="H990" s="912"/>
      <c r="I990" s="913"/>
      <c r="J990" s="913"/>
      <c r="K990" s="914"/>
      <c r="L990" s="914"/>
      <c r="M990" s="914"/>
      <c r="N990" s="914"/>
      <c r="O990" s="914"/>
      <c r="P990" s="914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79"/>
      <c r="B991" s="679"/>
      <c r="C991" s="679"/>
      <c r="D991" s="911"/>
      <c r="E991" s="679"/>
      <c r="F991" s="679"/>
      <c r="G991" s="679"/>
      <c r="H991" s="912"/>
      <c r="I991" s="913"/>
      <c r="J991" s="913"/>
      <c r="K991" s="914"/>
      <c r="L991" s="914"/>
      <c r="M991" s="914"/>
      <c r="N991" s="914"/>
      <c r="O991" s="914"/>
      <c r="P991" s="914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79"/>
      <c r="B992" s="679"/>
      <c r="C992" s="679"/>
      <c r="D992" s="911"/>
      <c r="E992" s="679"/>
      <c r="F992" s="679"/>
      <c r="G992" s="679"/>
      <c r="H992" s="912"/>
      <c r="I992" s="913"/>
      <c r="J992" s="913"/>
      <c r="K992" s="914"/>
      <c r="L992" s="914"/>
      <c r="M992" s="914"/>
      <c r="N992" s="914"/>
      <c r="O992" s="914"/>
      <c r="P992" s="914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79"/>
      <c r="B993" s="679"/>
      <c r="C993" s="679"/>
      <c r="D993" s="911"/>
      <c r="E993" s="679"/>
      <c r="F993" s="679"/>
      <c r="G993" s="679"/>
      <c r="H993" s="912"/>
      <c r="I993" s="913"/>
      <c r="J993" s="913"/>
      <c r="K993" s="914"/>
      <c r="L993" s="914"/>
      <c r="M993" s="914"/>
      <c r="N993" s="914"/>
      <c r="O993" s="914"/>
      <c r="P993" s="914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79"/>
      <c r="B994" s="679"/>
      <c r="C994" s="679"/>
      <c r="D994" s="911"/>
      <c r="E994" s="679"/>
      <c r="F994" s="679"/>
      <c r="G994" s="679"/>
      <c r="H994" s="912"/>
      <c r="I994" s="913"/>
      <c r="J994" s="913"/>
      <c r="K994" s="914"/>
      <c r="L994" s="914"/>
      <c r="M994" s="914"/>
      <c r="N994" s="914"/>
      <c r="O994" s="914"/>
      <c r="P994" s="914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79"/>
      <c r="B995" s="679"/>
      <c r="C995" s="679"/>
      <c r="D995" s="911"/>
      <c r="E995" s="679"/>
      <c r="F995" s="679"/>
      <c r="G995" s="679"/>
      <c r="H995" s="912"/>
      <c r="I995" s="913"/>
      <c r="J995" s="913"/>
      <c r="K995" s="914"/>
      <c r="L995" s="914"/>
      <c r="M995" s="914"/>
      <c r="N995" s="914"/>
      <c r="O995" s="914"/>
      <c r="P995" s="914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79"/>
      <c r="B996" s="679"/>
      <c r="C996" s="679"/>
      <c r="D996" s="911"/>
      <c r="E996" s="679"/>
      <c r="F996" s="679"/>
      <c r="G996" s="679"/>
      <c r="H996" s="912"/>
      <c r="I996" s="913"/>
      <c r="J996" s="913"/>
      <c r="K996" s="914"/>
      <c r="L996" s="914"/>
      <c r="M996" s="914"/>
      <c r="N996" s="914"/>
      <c r="O996" s="914"/>
      <c r="P996" s="914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79"/>
      <c r="B997" s="679"/>
      <c r="C997" s="679"/>
      <c r="D997" s="911"/>
      <c r="E997" s="679"/>
      <c r="F997" s="679"/>
      <c r="G997" s="679"/>
      <c r="H997" s="912"/>
      <c r="I997" s="913"/>
      <c r="J997" s="913"/>
      <c r="K997" s="914"/>
      <c r="L997" s="914"/>
      <c r="M997" s="914"/>
      <c r="N997" s="914"/>
      <c r="O997" s="914"/>
      <c r="P997" s="914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79"/>
      <c r="B998" s="679"/>
      <c r="C998" s="679"/>
      <c r="D998" s="911"/>
      <c r="E998" s="679"/>
      <c r="F998" s="679"/>
      <c r="G998" s="679"/>
      <c r="H998" s="912"/>
      <c r="I998" s="913"/>
      <c r="J998" s="913"/>
      <c r="K998" s="914"/>
      <c r="L998" s="914"/>
      <c r="M998" s="914"/>
      <c r="N998" s="914"/>
      <c r="O998" s="914"/>
      <c r="P998" s="914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79"/>
      <c r="B999" s="679"/>
      <c r="C999" s="679"/>
      <c r="D999" s="911"/>
      <c r="E999" s="679"/>
      <c r="F999" s="679"/>
      <c r="G999" s="679"/>
      <c r="H999" s="912"/>
      <c r="I999" s="913"/>
      <c r="J999" s="913"/>
      <c r="K999" s="914"/>
      <c r="L999" s="914"/>
      <c r="M999" s="914"/>
      <c r="N999" s="914"/>
      <c r="O999" s="914"/>
      <c r="P999" s="914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79"/>
      <c r="B1000" s="679"/>
      <c r="C1000" s="679"/>
      <c r="D1000" s="911"/>
      <c r="E1000" s="679"/>
      <c r="F1000" s="679"/>
      <c r="G1000" s="679"/>
      <c r="H1000" s="912"/>
      <c r="I1000" s="913"/>
      <c r="J1000" s="913"/>
      <c r="K1000" s="914"/>
      <c r="L1000" s="914"/>
      <c r="M1000" s="914"/>
      <c r="N1000" s="914"/>
      <c r="O1000" s="914"/>
      <c r="P1000" s="914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79"/>
      <c r="B1001" s="679"/>
      <c r="C1001" s="679"/>
      <c r="D1001" s="911"/>
      <c r="E1001" s="679"/>
      <c r="F1001" s="679"/>
      <c r="G1001" s="679"/>
      <c r="H1001" s="912"/>
      <c r="I1001" s="913"/>
      <c r="J1001" s="913"/>
      <c r="K1001" s="914"/>
      <c r="L1001" s="914"/>
      <c r="M1001" s="914"/>
      <c r="N1001" s="914"/>
      <c r="O1001" s="914"/>
      <c r="P1001" s="914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79"/>
      <c r="B1002" s="679"/>
      <c r="C1002" s="679"/>
      <c r="D1002" s="911"/>
      <c r="E1002" s="679"/>
      <c r="F1002" s="679"/>
      <c r="G1002" s="679"/>
      <c r="H1002" s="912"/>
      <c r="I1002" s="913"/>
      <c r="J1002" s="913"/>
      <c r="K1002" s="914"/>
      <c r="L1002" s="914"/>
      <c r="M1002" s="914"/>
      <c r="N1002" s="914"/>
      <c r="O1002" s="914"/>
      <c r="P1002" s="914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79"/>
      <c r="B1003" s="679"/>
      <c r="C1003" s="679"/>
      <c r="D1003" s="911"/>
      <c r="E1003" s="679"/>
      <c r="F1003" s="679"/>
      <c r="G1003" s="679"/>
      <c r="H1003" s="912"/>
      <c r="I1003" s="913"/>
      <c r="J1003" s="913"/>
      <c r="K1003" s="914"/>
      <c r="L1003" s="914"/>
      <c r="M1003" s="914"/>
      <c r="N1003" s="914"/>
      <c r="O1003" s="914"/>
      <c r="P1003" s="914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79"/>
      <c r="B1004" s="679"/>
      <c r="C1004" s="679"/>
      <c r="D1004" s="911"/>
      <c r="E1004" s="679"/>
      <c r="F1004" s="679"/>
      <c r="G1004" s="679"/>
      <c r="H1004" s="912"/>
      <c r="I1004" s="913"/>
      <c r="J1004" s="913"/>
      <c r="K1004" s="914"/>
      <c r="L1004" s="914"/>
      <c r="M1004" s="914"/>
      <c r="N1004" s="914"/>
      <c r="O1004" s="914"/>
      <c r="P1004" s="914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79"/>
      <c r="B1005" s="679"/>
      <c r="C1005" s="679"/>
      <c r="D1005" s="911"/>
      <c r="E1005" s="679"/>
      <c r="F1005" s="679"/>
      <c r="G1005" s="679"/>
      <c r="H1005" s="912"/>
      <c r="I1005" s="913"/>
      <c r="J1005" s="913"/>
      <c r="K1005" s="914"/>
      <c r="L1005" s="914"/>
      <c r="M1005" s="914"/>
      <c r="N1005" s="914"/>
      <c r="O1005" s="914"/>
      <c r="P1005" s="914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79"/>
      <c r="B1006" s="679"/>
      <c r="C1006" s="679"/>
      <c r="D1006" s="911"/>
      <c r="E1006" s="679"/>
      <c r="F1006" s="679"/>
      <c r="G1006" s="679"/>
      <c r="H1006" s="912"/>
      <c r="I1006" s="913"/>
      <c r="J1006" s="913"/>
      <c r="K1006" s="914"/>
      <c r="L1006" s="914"/>
      <c r="M1006" s="914"/>
      <c r="N1006" s="914"/>
      <c r="O1006" s="914"/>
      <c r="P1006" s="914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79"/>
      <c r="B1007" s="679"/>
      <c r="C1007" s="679"/>
      <c r="D1007" s="911"/>
      <c r="E1007" s="679"/>
      <c r="F1007" s="679"/>
      <c r="G1007" s="679"/>
      <c r="H1007" s="912"/>
      <c r="I1007" s="913"/>
      <c r="J1007" s="913"/>
      <c r="K1007" s="914"/>
      <c r="L1007" s="914"/>
      <c r="M1007" s="914"/>
      <c r="N1007" s="914"/>
      <c r="O1007" s="914"/>
      <c r="P1007" s="914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79"/>
      <c r="B1008" s="679"/>
      <c r="C1008" s="679"/>
      <c r="D1008" s="911"/>
      <c r="E1008" s="679"/>
      <c r="F1008" s="679"/>
      <c r="G1008" s="679"/>
      <c r="H1008" s="912"/>
      <c r="I1008" s="913"/>
      <c r="J1008" s="913"/>
      <c r="K1008" s="914"/>
      <c r="L1008" s="914"/>
      <c r="M1008" s="914"/>
      <c r="N1008" s="914"/>
      <c r="O1008" s="914"/>
      <c r="P1008" s="914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79"/>
      <c r="B1009" s="679"/>
      <c r="C1009" s="679"/>
      <c r="D1009" s="911"/>
      <c r="E1009" s="679"/>
      <c r="F1009" s="679"/>
      <c r="G1009" s="679"/>
      <c r="H1009" s="912"/>
      <c r="I1009" s="913"/>
      <c r="J1009" s="913"/>
      <c r="K1009" s="914"/>
      <c r="L1009" s="914"/>
      <c r="M1009" s="914"/>
      <c r="N1009" s="914"/>
      <c r="O1009" s="914"/>
      <c r="P1009" s="914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79"/>
      <c r="B1010" s="679"/>
      <c r="C1010" s="679"/>
      <c r="D1010" s="911"/>
      <c r="E1010" s="679"/>
      <c r="F1010" s="679"/>
      <c r="G1010" s="679"/>
      <c r="H1010" s="912"/>
      <c r="I1010" s="913"/>
      <c r="J1010" s="913"/>
      <c r="K1010" s="914"/>
      <c r="L1010" s="914"/>
      <c r="M1010" s="914"/>
      <c r="N1010" s="914"/>
      <c r="O1010" s="914"/>
      <c r="P1010" s="914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79"/>
      <c r="B1011" s="679"/>
      <c r="C1011" s="679"/>
      <c r="D1011" s="911"/>
      <c r="E1011" s="679"/>
      <c r="F1011" s="679"/>
      <c r="G1011" s="679"/>
      <c r="H1011" s="912"/>
      <c r="I1011" s="913"/>
      <c r="J1011" s="913"/>
      <c r="K1011" s="914"/>
      <c r="L1011" s="914"/>
      <c r="M1011" s="914"/>
      <c r="N1011" s="914"/>
      <c r="O1011" s="914"/>
      <c r="P1011" s="914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79"/>
      <c r="B1012" s="679"/>
      <c r="C1012" s="679"/>
      <c r="D1012" s="911"/>
      <c r="E1012" s="679"/>
      <c r="F1012" s="679"/>
      <c r="G1012" s="679"/>
      <c r="H1012" s="912"/>
      <c r="I1012" s="913"/>
      <c r="J1012" s="913"/>
      <c r="K1012" s="914"/>
      <c r="L1012" s="914"/>
      <c r="M1012" s="914"/>
      <c r="N1012" s="914"/>
      <c r="O1012" s="914"/>
      <c r="P1012" s="914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79"/>
      <c r="B1013" s="679"/>
      <c r="C1013" s="679"/>
      <c r="D1013" s="911"/>
      <c r="E1013" s="679"/>
      <c r="F1013" s="679"/>
      <c r="G1013" s="679"/>
      <c r="H1013" s="912"/>
      <c r="I1013" s="913"/>
      <c r="J1013" s="913"/>
      <c r="K1013" s="914"/>
      <c r="L1013" s="914"/>
      <c r="M1013" s="914"/>
      <c r="N1013" s="914"/>
      <c r="O1013" s="914"/>
      <c r="P1013" s="914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79"/>
      <c r="B1014" s="679"/>
      <c r="C1014" s="679"/>
      <c r="D1014" s="911"/>
      <c r="E1014" s="679"/>
      <c r="F1014" s="679"/>
      <c r="G1014" s="679"/>
      <c r="H1014" s="912"/>
      <c r="I1014" s="913"/>
      <c r="J1014" s="913"/>
      <c r="K1014" s="914"/>
      <c r="L1014" s="914"/>
      <c r="M1014" s="914"/>
      <c r="N1014" s="914"/>
      <c r="O1014" s="914"/>
      <c r="P1014" s="914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79"/>
      <c r="B1015" s="679"/>
      <c r="C1015" s="679"/>
      <c r="D1015" s="911"/>
      <c r="E1015" s="679"/>
      <c r="F1015" s="679"/>
      <c r="G1015" s="679"/>
      <c r="H1015" s="912"/>
      <c r="I1015" s="913"/>
      <c r="J1015" s="913"/>
      <c r="K1015" s="914"/>
      <c r="L1015" s="914"/>
      <c r="M1015" s="914"/>
      <c r="N1015" s="914"/>
      <c r="O1015" s="914"/>
      <c r="P1015" s="914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79"/>
      <c r="B1016" s="679"/>
      <c r="C1016" s="679"/>
      <c r="D1016" s="911"/>
      <c r="E1016" s="679"/>
      <c r="F1016" s="679"/>
      <c r="G1016" s="679"/>
      <c r="H1016" s="912"/>
      <c r="I1016" s="913"/>
      <c r="J1016" s="913"/>
      <c r="K1016" s="914"/>
      <c r="L1016" s="914"/>
      <c r="M1016" s="914"/>
      <c r="N1016" s="914"/>
      <c r="O1016" s="914"/>
      <c r="P1016" s="914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79"/>
      <c r="B1017" s="679"/>
      <c r="C1017" s="679"/>
      <c r="D1017" s="911"/>
      <c r="E1017" s="679"/>
      <c r="F1017" s="679"/>
      <c r="G1017" s="679"/>
      <c r="H1017" s="912"/>
      <c r="I1017" s="913"/>
      <c r="J1017" s="913"/>
      <c r="K1017" s="914"/>
      <c r="L1017" s="914"/>
      <c r="M1017" s="914"/>
      <c r="N1017" s="914"/>
      <c r="O1017" s="914"/>
      <c r="P1017" s="914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79"/>
      <c r="B1018" s="679"/>
      <c r="C1018" s="679"/>
      <c r="D1018" s="911"/>
      <c r="E1018" s="679"/>
      <c r="F1018" s="679"/>
      <c r="G1018" s="679"/>
      <c r="H1018" s="912"/>
      <c r="I1018" s="913"/>
      <c r="J1018" s="913"/>
      <c r="K1018" s="914"/>
      <c r="L1018" s="914"/>
      <c r="M1018" s="914"/>
      <c r="N1018" s="914"/>
      <c r="O1018" s="914"/>
      <c r="P1018" s="914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79"/>
      <c r="B1019" s="679"/>
      <c r="C1019" s="679"/>
      <c r="D1019" s="911"/>
      <c r="E1019" s="679"/>
      <c r="F1019" s="679"/>
      <c r="G1019" s="679"/>
      <c r="H1019" s="912"/>
      <c r="I1019" s="913"/>
      <c r="J1019" s="913"/>
      <c r="K1019" s="914"/>
      <c r="L1019" s="914"/>
      <c r="M1019" s="914"/>
      <c r="N1019" s="914"/>
      <c r="O1019" s="914"/>
      <c r="P1019" s="914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79"/>
      <c r="B1020" s="679"/>
      <c r="C1020" s="679"/>
      <c r="D1020" s="911"/>
      <c r="E1020" s="679"/>
      <c r="F1020" s="679"/>
      <c r="G1020" s="679"/>
      <c r="H1020" s="912"/>
      <c r="I1020" s="913"/>
      <c r="J1020" s="913"/>
      <c r="K1020" s="914"/>
      <c r="L1020" s="914"/>
      <c r="M1020" s="914"/>
      <c r="N1020" s="914"/>
      <c r="O1020" s="914"/>
      <c r="P1020" s="914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79"/>
      <c r="B1021" s="679"/>
      <c r="C1021" s="679"/>
      <c r="D1021" s="911"/>
      <c r="E1021" s="679"/>
      <c r="F1021" s="679"/>
      <c r="G1021" s="679"/>
      <c r="H1021" s="912"/>
      <c r="I1021" s="913"/>
      <c r="J1021" s="913"/>
      <c r="K1021" s="914"/>
      <c r="L1021" s="914"/>
      <c r="M1021" s="914"/>
      <c r="N1021" s="914"/>
      <c r="O1021" s="914"/>
      <c r="P1021" s="914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79"/>
      <c r="B1022" s="679"/>
      <c r="C1022" s="679"/>
      <c r="D1022" s="911"/>
      <c r="E1022" s="679"/>
      <c r="F1022" s="679"/>
      <c r="G1022" s="679"/>
      <c r="H1022" s="912"/>
      <c r="I1022" s="913"/>
      <c r="J1022" s="913"/>
      <c r="K1022" s="914"/>
      <c r="L1022" s="914"/>
      <c r="M1022" s="914"/>
      <c r="N1022" s="914"/>
      <c r="O1022" s="914"/>
      <c r="P1022" s="914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79"/>
      <c r="B1023" s="679"/>
      <c r="C1023" s="679"/>
      <c r="D1023" s="911"/>
      <c r="E1023" s="679"/>
      <c r="F1023" s="679"/>
      <c r="G1023" s="679"/>
      <c r="H1023" s="912"/>
      <c r="I1023" s="913"/>
      <c r="J1023" s="913"/>
      <c r="K1023" s="914"/>
      <c r="L1023" s="914"/>
      <c r="M1023" s="914"/>
      <c r="N1023" s="914"/>
      <c r="O1023" s="914"/>
      <c r="P1023" s="914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79"/>
      <c r="B1024" s="679"/>
      <c r="C1024" s="679"/>
      <c r="D1024" s="911"/>
      <c r="E1024" s="679"/>
      <c r="F1024" s="679"/>
      <c r="G1024" s="679"/>
      <c r="H1024" s="912"/>
      <c r="I1024" s="913"/>
      <c r="J1024" s="913"/>
      <c r="K1024" s="914"/>
      <c r="L1024" s="914"/>
      <c r="M1024" s="914"/>
      <c r="N1024" s="914"/>
      <c r="O1024" s="914"/>
      <c r="P1024" s="914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79"/>
      <c r="B1025" s="679"/>
      <c r="C1025" s="679"/>
      <c r="D1025" s="911"/>
      <c r="E1025" s="679"/>
      <c r="F1025" s="679"/>
      <c r="G1025" s="679"/>
      <c r="H1025" s="912"/>
      <c r="I1025" s="913"/>
      <c r="J1025" s="913"/>
      <c r="K1025" s="914"/>
      <c r="L1025" s="914"/>
      <c r="M1025" s="914"/>
      <c r="N1025" s="914"/>
      <c r="O1025" s="914"/>
      <c r="P1025" s="914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79"/>
      <c r="B1026" s="679"/>
      <c r="C1026" s="679"/>
      <c r="D1026" s="911"/>
      <c r="E1026" s="679"/>
      <c r="F1026" s="679"/>
      <c r="G1026" s="679"/>
      <c r="H1026" s="912"/>
      <c r="I1026" s="913"/>
      <c r="J1026" s="913"/>
      <c r="K1026" s="914"/>
      <c r="L1026" s="914"/>
      <c r="M1026" s="914"/>
      <c r="N1026" s="914"/>
      <c r="O1026" s="914"/>
      <c r="P1026" s="914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79"/>
      <c r="B1027" s="679"/>
      <c r="C1027" s="679"/>
      <c r="D1027" s="911"/>
      <c r="E1027" s="679"/>
      <c r="F1027" s="679"/>
      <c r="G1027" s="679"/>
      <c r="H1027" s="912"/>
      <c r="I1027" s="913"/>
      <c r="J1027" s="913"/>
      <c r="K1027" s="914"/>
      <c r="L1027" s="914"/>
      <c r="M1027" s="914"/>
      <c r="N1027" s="914"/>
      <c r="O1027" s="914"/>
      <c r="P1027" s="914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79"/>
      <c r="B1028" s="679"/>
      <c r="C1028" s="679"/>
      <c r="D1028" s="911"/>
      <c r="E1028" s="679"/>
      <c r="F1028" s="679"/>
      <c r="G1028" s="679"/>
      <c r="H1028" s="912"/>
      <c r="I1028" s="913"/>
      <c r="J1028" s="913"/>
      <c r="K1028" s="914"/>
      <c r="L1028" s="914"/>
      <c r="M1028" s="914"/>
      <c r="N1028" s="914"/>
      <c r="O1028" s="914"/>
      <c r="P1028" s="914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79"/>
      <c r="B1029" s="679"/>
      <c r="C1029" s="679"/>
      <c r="D1029" s="911"/>
      <c r="E1029" s="679"/>
      <c r="F1029" s="679"/>
      <c r="G1029" s="679"/>
      <c r="H1029" s="912"/>
      <c r="I1029" s="913"/>
      <c r="J1029" s="913"/>
      <c r="K1029" s="914"/>
      <c r="L1029" s="914"/>
      <c r="M1029" s="914"/>
      <c r="N1029" s="914"/>
      <c r="O1029" s="914"/>
      <c r="P1029" s="914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79"/>
      <c r="B1030" s="679"/>
      <c r="C1030" s="679"/>
      <c r="D1030" s="911"/>
      <c r="E1030" s="679"/>
      <c r="F1030" s="679"/>
      <c r="G1030" s="679"/>
      <c r="H1030" s="912"/>
      <c r="I1030" s="913"/>
      <c r="J1030" s="913"/>
      <c r="K1030" s="914"/>
      <c r="L1030" s="914"/>
      <c r="M1030" s="914"/>
      <c r="N1030" s="914"/>
      <c r="O1030" s="914"/>
      <c r="P1030" s="914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79"/>
      <c r="B1031" s="679"/>
      <c r="C1031" s="679"/>
      <c r="D1031" s="911"/>
      <c r="E1031" s="679"/>
      <c r="F1031" s="679"/>
      <c r="G1031" s="679"/>
      <c r="H1031" s="912"/>
      <c r="I1031" s="913"/>
      <c r="J1031" s="913"/>
      <c r="K1031" s="914"/>
      <c r="L1031" s="914"/>
      <c r="M1031" s="914"/>
      <c r="N1031" s="914"/>
      <c r="O1031" s="914"/>
      <c r="P1031" s="914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79"/>
      <c r="B1032" s="679"/>
      <c r="C1032" s="679"/>
      <c r="D1032" s="911"/>
      <c r="E1032" s="679"/>
      <c r="F1032" s="679"/>
      <c r="G1032" s="679"/>
      <c r="H1032" s="912"/>
      <c r="I1032" s="913"/>
      <c r="J1032" s="913"/>
      <c r="K1032" s="914"/>
      <c r="L1032" s="914"/>
      <c r="M1032" s="914"/>
      <c r="N1032" s="914"/>
      <c r="O1032" s="914"/>
      <c r="P1032" s="914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79"/>
      <c r="B1033" s="679"/>
      <c r="C1033" s="679"/>
      <c r="D1033" s="911"/>
      <c r="E1033" s="679"/>
      <c r="F1033" s="679"/>
      <c r="G1033" s="679"/>
      <c r="H1033" s="912"/>
      <c r="I1033" s="913"/>
      <c r="J1033" s="913"/>
      <c r="K1033" s="914"/>
      <c r="L1033" s="914"/>
      <c r="M1033" s="914"/>
      <c r="N1033" s="914"/>
      <c r="O1033" s="914"/>
      <c r="P1033" s="914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79"/>
      <c r="B1034" s="679"/>
      <c r="C1034" s="679"/>
      <c r="D1034" s="911"/>
      <c r="E1034" s="679"/>
      <c r="F1034" s="679"/>
      <c r="G1034" s="679"/>
      <c r="H1034" s="912"/>
      <c r="I1034" s="913"/>
      <c r="J1034" s="913"/>
      <c r="K1034" s="914"/>
      <c r="L1034" s="914"/>
      <c r="M1034" s="914"/>
      <c r="N1034" s="914"/>
      <c r="O1034" s="914"/>
      <c r="P1034" s="914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79"/>
      <c r="B1035" s="679"/>
      <c r="C1035" s="679"/>
      <c r="D1035" s="911"/>
      <c r="E1035" s="679"/>
      <c r="F1035" s="679"/>
      <c r="G1035" s="679"/>
      <c r="H1035" s="912"/>
      <c r="I1035" s="913"/>
      <c r="J1035" s="913"/>
      <c r="K1035" s="914"/>
      <c r="L1035" s="914"/>
      <c r="M1035" s="914"/>
      <c r="N1035" s="914"/>
      <c r="O1035" s="914"/>
      <c r="P1035" s="914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79"/>
      <c r="B1036" s="679"/>
      <c r="C1036" s="679"/>
      <c r="D1036" s="911"/>
      <c r="E1036" s="679"/>
      <c r="F1036" s="679"/>
      <c r="G1036" s="679"/>
      <c r="H1036" s="912"/>
      <c r="I1036" s="913"/>
      <c r="J1036" s="913"/>
      <c r="K1036" s="914"/>
      <c r="L1036" s="914"/>
      <c r="M1036" s="914"/>
      <c r="N1036" s="914"/>
      <c r="O1036" s="914"/>
      <c r="P1036" s="914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79"/>
      <c r="B1037" s="679"/>
      <c r="C1037" s="679"/>
      <c r="D1037" s="911"/>
      <c r="E1037" s="679"/>
      <c r="F1037" s="679"/>
      <c r="G1037" s="679"/>
      <c r="H1037" s="912"/>
      <c r="I1037" s="913"/>
      <c r="J1037" s="913"/>
      <c r="K1037" s="914"/>
      <c r="L1037" s="914"/>
      <c r="M1037" s="914"/>
      <c r="N1037" s="914"/>
      <c r="O1037" s="914"/>
      <c r="P1037" s="914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79"/>
      <c r="B1038" s="679"/>
      <c r="C1038" s="679"/>
      <c r="D1038" s="911"/>
      <c r="E1038" s="679"/>
      <c r="F1038" s="679"/>
      <c r="G1038" s="679"/>
      <c r="H1038" s="912"/>
      <c r="I1038" s="913"/>
      <c r="J1038" s="913"/>
      <c r="K1038" s="914"/>
      <c r="L1038" s="914"/>
      <c r="M1038" s="914"/>
      <c r="N1038" s="914"/>
      <c r="O1038" s="914"/>
      <c r="P1038" s="914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79"/>
      <c r="B1039" s="679"/>
      <c r="C1039" s="679"/>
      <c r="D1039" s="911"/>
      <c r="E1039" s="679"/>
      <c r="F1039" s="679"/>
      <c r="G1039" s="679"/>
      <c r="H1039" s="912"/>
      <c r="I1039" s="913"/>
      <c r="J1039" s="913"/>
      <c r="K1039" s="914"/>
      <c r="L1039" s="914"/>
      <c r="M1039" s="914"/>
      <c r="N1039" s="914"/>
      <c r="O1039" s="914"/>
      <c r="P1039" s="914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79"/>
      <c r="B1040" s="679"/>
      <c r="C1040" s="679"/>
      <c r="D1040" s="911"/>
      <c r="E1040" s="679"/>
      <c r="F1040" s="679"/>
      <c r="G1040" s="679"/>
      <c r="H1040" s="912"/>
      <c r="I1040" s="913"/>
      <c r="J1040" s="913"/>
      <c r="K1040" s="914"/>
      <c r="L1040" s="914"/>
      <c r="M1040" s="914"/>
      <c r="N1040" s="914"/>
      <c r="O1040" s="914"/>
      <c r="P1040" s="914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79"/>
      <c r="B1041" s="679"/>
      <c r="C1041" s="679"/>
      <c r="D1041" s="911"/>
      <c r="E1041" s="679"/>
      <c r="F1041" s="679"/>
      <c r="G1041" s="679"/>
      <c r="H1041" s="912"/>
      <c r="I1041" s="913"/>
      <c r="J1041" s="913"/>
      <c r="K1041" s="914"/>
      <c r="L1041" s="914"/>
      <c r="M1041" s="914"/>
      <c r="N1041" s="914"/>
      <c r="O1041" s="914"/>
      <c r="P1041" s="914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79"/>
      <c r="B1042" s="679"/>
      <c r="C1042" s="679"/>
      <c r="D1042" s="911"/>
      <c r="E1042" s="679"/>
      <c r="F1042" s="679"/>
      <c r="G1042" s="679"/>
      <c r="H1042" s="912"/>
      <c r="I1042" s="913"/>
      <c r="J1042" s="913"/>
      <c r="K1042" s="914"/>
      <c r="L1042" s="914"/>
      <c r="M1042" s="914"/>
      <c r="N1042" s="914"/>
      <c r="O1042" s="914"/>
      <c r="P1042" s="914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79"/>
      <c r="B1043" s="679"/>
      <c r="C1043" s="679"/>
      <c r="D1043" s="911"/>
      <c r="E1043" s="679"/>
      <c r="F1043" s="679"/>
      <c r="G1043" s="679"/>
      <c r="H1043" s="912"/>
      <c r="I1043" s="913"/>
      <c r="J1043" s="913"/>
      <c r="K1043" s="914"/>
      <c r="L1043" s="914"/>
      <c r="M1043" s="914"/>
      <c r="N1043" s="914"/>
      <c r="O1043" s="914"/>
      <c r="P1043" s="914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79"/>
      <c r="B1044" s="679"/>
      <c r="C1044" s="679"/>
      <c r="D1044" s="911"/>
      <c r="E1044" s="679"/>
      <c r="F1044" s="679"/>
      <c r="G1044" s="679"/>
      <c r="H1044" s="912"/>
      <c r="I1044" s="913"/>
      <c r="J1044" s="913"/>
      <c r="K1044" s="914"/>
      <c r="L1044" s="914"/>
      <c r="M1044" s="914"/>
      <c r="N1044" s="914"/>
      <c r="O1044" s="914"/>
      <c r="P1044" s="914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79"/>
      <c r="B1045" s="679"/>
      <c r="C1045" s="679"/>
      <c r="D1045" s="911"/>
      <c r="E1045" s="679"/>
      <c r="F1045" s="679"/>
      <c r="G1045" s="679"/>
      <c r="H1045" s="912"/>
      <c r="I1045" s="913"/>
      <c r="J1045" s="913"/>
      <c r="K1045" s="914"/>
      <c r="L1045" s="914"/>
      <c r="M1045" s="914"/>
      <c r="N1045" s="914"/>
      <c r="O1045" s="914"/>
      <c r="P1045" s="914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79"/>
      <c r="B1046" s="679"/>
      <c r="C1046" s="679"/>
      <c r="D1046" s="911"/>
      <c r="E1046" s="679"/>
      <c r="F1046" s="679"/>
      <c r="G1046" s="679"/>
      <c r="H1046" s="912"/>
      <c r="I1046" s="913"/>
      <c r="J1046" s="913"/>
      <c r="K1046" s="914"/>
      <c r="L1046" s="914"/>
      <c r="M1046" s="914"/>
      <c r="N1046" s="914"/>
      <c r="O1046" s="914"/>
      <c r="P1046" s="914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79"/>
      <c r="B1047" s="679"/>
      <c r="C1047" s="679"/>
      <c r="D1047" s="911"/>
      <c r="E1047" s="679"/>
      <c r="F1047" s="679"/>
      <c r="G1047" s="679"/>
      <c r="H1047" s="912"/>
      <c r="I1047" s="913"/>
      <c r="J1047" s="913"/>
      <c r="K1047" s="914"/>
      <c r="L1047" s="914"/>
      <c r="M1047" s="914"/>
      <c r="N1047" s="914"/>
      <c r="O1047" s="914"/>
      <c r="P1047" s="914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79"/>
      <c r="B1048" s="679"/>
      <c r="C1048" s="679"/>
      <c r="D1048" s="911"/>
      <c r="E1048" s="679"/>
      <c r="F1048" s="679"/>
      <c r="G1048" s="679"/>
      <c r="H1048" s="912"/>
      <c r="I1048" s="913"/>
      <c r="J1048" s="913"/>
      <c r="K1048" s="914"/>
      <c r="L1048" s="914"/>
      <c r="M1048" s="914"/>
      <c r="N1048" s="914"/>
      <c r="O1048" s="914"/>
      <c r="P1048" s="914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79"/>
      <c r="B1049" s="679"/>
      <c r="C1049" s="679"/>
      <c r="D1049" s="911"/>
      <c r="E1049" s="679"/>
      <c r="F1049" s="679"/>
      <c r="G1049" s="679"/>
      <c r="H1049" s="912"/>
      <c r="I1049" s="913"/>
      <c r="J1049" s="913"/>
      <c r="K1049" s="914"/>
      <c r="L1049" s="914"/>
      <c r="M1049" s="914"/>
      <c r="N1049" s="914"/>
      <c r="O1049" s="914"/>
      <c r="P1049" s="914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79"/>
      <c r="B1050" s="679"/>
      <c r="C1050" s="679"/>
      <c r="D1050" s="911"/>
      <c r="E1050" s="679"/>
      <c r="F1050" s="679"/>
      <c r="G1050" s="679"/>
      <c r="H1050" s="912"/>
      <c r="I1050" s="913"/>
      <c r="J1050" s="913"/>
      <c r="K1050" s="914"/>
      <c r="L1050" s="914"/>
      <c r="M1050" s="914"/>
      <c r="N1050" s="914"/>
      <c r="O1050" s="914"/>
      <c r="P1050" s="914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79"/>
      <c r="B1051" s="679"/>
      <c r="C1051" s="679"/>
      <c r="D1051" s="911"/>
      <c r="E1051" s="679"/>
      <c r="F1051" s="679"/>
      <c r="G1051" s="679"/>
      <c r="H1051" s="912"/>
      <c r="I1051" s="913"/>
      <c r="J1051" s="913"/>
      <c r="K1051" s="914"/>
      <c r="L1051" s="914"/>
      <c r="M1051" s="914"/>
      <c r="N1051" s="914"/>
      <c r="O1051" s="914"/>
      <c r="P1051" s="914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79"/>
      <c r="B1052" s="679"/>
      <c r="C1052" s="679"/>
      <c r="D1052" s="911"/>
      <c r="E1052" s="679"/>
      <c r="F1052" s="679"/>
      <c r="G1052" s="679"/>
      <c r="H1052" s="912"/>
      <c r="I1052" s="913"/>
      <c r="J1052" s="913"/>
      <c r="K1052" s="914"/>
      <c r="L1052" s="914"/>
      <c r="M1052" s="914"/>
      <c r="N1052" s="914"/>
      <c r="O1052" s="914"/>
      <c r="P1052" s="914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79"/>
      <c r="B1053" s="679"/>
      <c r="C1053" s="679"/>
      <c r="D1053" s="911"/>
      <c r="E1053" s="679"/>
      <c r="F1053" s="679"/>
      <c r="G1053" s="679"/>
      <c r="H1053" s="912"/>
      <c r="I1053" s="913"/>
      <c r="J1053" s="913"/>
      <c r="K1053" s="914"/>
      <c r="L1053" s="914"/>
      <c r="M1053" s="914"/>
      <c r="N1053" s="914"/>
      <c r="O1053" s="914"/>
      <c r="P1053" s="914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79"/>
      <c r="B1054" s="679"/>
      <c r="C1054" s="679"/>
      <c r="D1054" s="911"/>
      <c r="E1054" s="679"/>
      <c r="F1054" s="679"/>
      <c r="G1054" s="679"/>
      <c r="H1054" s="912"/>
      <c r="I1054" s="913"/>
      <c r="J1054" s="913"/>
      <c r="K1054" s="914"/>
      <c r="L1054" s="914"/>
      <c r="M1054" s="914"/>
      <c r="N1054" s="914"/>
      <c r="O1054" s="914"/>
      <c r="P1054" s="914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79"/>
      <c r="B1055" s="679"/>
      <c r="C1055" s="679"/>
      <c r="D1055" s="911"/>
      <c r="E1055" s="679"/>
      <c r="F1055" s="679"/>
      <c r="G1055" s="679"/>
      <c r="H1055" s="912"/>
      <c r="I1055" s="913"/>
      <c r="J1055" s="913"/>
      <c r="K1055" s="914"/>
      <c r="L1055" s="914"/>
      <c r="M1055" s="914"/>
      <c r="N1055" s="914"/>
      <c r="O1055" s="914"/>
      <c r="P1055" s="914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79"/>
      <c r="B1056" s="679"/>
      <c r="C1056" s="679"/>
      <c r="D1056" s="911"/>
      <c r="E1056" s="679"/>
      <c r="F1056" s="679"/>
      <c r="G1056" s="679"/>
      <c r="H1056" s="912"/>
      <c r="I1056" s="913"/>
      <c r="J1056" s="913"/>
      <c r="K1056" s="914"/>
      <c r="L1056" s="914"/>
      <c r="M1056" s="914"/>
      <c r="N1056" s="914"/>
      <c r="O1056" s="914"/>
      <c r="P1056" s="914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79"/>
      <c r="B1057" s="679"/>
      <c r="C1057" s="679"/>
      <c r="D1057" s="911"/>
      <c r="E1057" s="679"/>
      <c r="F1057" s="679"/>
      <c r="G1057" s="679"/>
      <c r="H1057" s="912"/>
      <c r="I1057" s="913"/>
      <c r="J1057" s="913"/>
      <c r="K1057" s="914"/>
      <c r="L1057" s="914"/>
      <c r="M1057" s="914"/>
      <c r="N1057" s="914"/>
      <c r="O1057" s="914"/>
      <c r="P1057" s="914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79"/>
      <c r="B1058" s="679"/>
      <c r="C1058" s="679"/>
      <c r="D1058" s="911"/>
      <c r="E1058" s="679"/>
      <c r="F1058" s="679"/>
      <c r="G1058" s="679"/>
      <c r="H1058" s="912"/>
      <c r="I1058" s="913"/>
      <c r="J1058" s="913"/>
      <c r="K1058" s="914"/>
      <c r="L1058" s="914"/>
      <c r="M1058" s="914"/>
      <c r="N1058" s="914"/>
      <c r="O1058" s="914"/>
      <c r="P1058" s="914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79"/>
      <c r="B1059" s="679"/>
      <c r="C1059" s="679"/>
      <c r="D1059" s="911"/>
      <c r="E1059" s="679"/>
      <c r="F1059" s="679"/>
      <c r="G1059" s="679"/>
      <c r="H1059" s="912"/>
      <c r="I1059" s="913"/>
      <c r="J1059" s="913"/>
      <c r="K1059" s="914"/>
      <c r="L1059" s="914"/>
      <c r="M1059" s="914"/>
      <c r="N1059" s="914"/>
      <c r="O1059" s="914"/>
      <c r="P1059" s="914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79"/>
      <c r="B1060" s="679"/>
      <c r="C1060" s="679"/>
      <c r="D1060" s="911"/>
      <c r="E1060" s="679"/>
      <c r="F1060" s="679"/>
      <c r="G1060" s="679"/>
      <c r="H1060" s="912"/>
      <c r="I1060" s="913"/>
      <c r="J1060" s="913"/>
      <c r="K1060" s="914"/>
      <c r="L1060" s="914"/>
      <c r="M1060" s="914"/>
      <c r="N1060" s="914"/>
      <c r="O1060" s="914"/>
      <c r="P1060" s="914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79"/>
      <c r="B1061" s="679"/>
      <c r="C1061" s="679"/>
      <c r="D1061" s="911"/>
      <c r="E1061" s="679"/>
      <c r="F1061" s="679"/>
      <c r="G1061" s="679"/>
      <c r="H1061" s="912"/>
      <c r="I1061" s="913"/>
      <c r="J1061" s="913"/>
      <c r="K1061" s="914"/>
      <c r="L1061" s="914"/>
      <c r="M1061" s="914"/>
      <c r="N1061" s="914"/>
      <c r="O1061" s="914"/>
      <c r="P1061" s="914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79"/>
      <c r="B1062" s="679"/>
      <c r="C1062" s="679"/>
      <c r="D1062" s="911"/>
      <c r="E1062" s="679"/>
      <c r="F1062" s="679"/>
      <c r="G1062" s="679"/>
      <c r="H1062" s="912"/>
      <c r="I1062" s="913"/>
      <c r="J1062" s="913"/>
      <c r="K1062" s="914"/>
      <c r="L1062" s="914"/>
      <c r="M1062" s="914"/>
      <c r="N1062" s="914"/>
      <c r="O1062" s="914"/>
      <c r="P1062" s="914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79"/>
      <c r="B1063" s="679"/>
      <c r="C1063" s="679"/>
      <c r="D1063" s="911"/>
      <c r="E1063" s="679"/>
      <c r="F1063" s="679"/>
      <c r="G1063" s="679"/>
      <c r="H1063" s="912"/>
      <c r="I1063" s="913"/>
      <c r="J1063" s="913"/>
      <c r="K1063" s="914"/>
      <c r="L1063" s="914"/>
      <c r="M1063" s="914"/>
      <c r="N1063" s="914"/>
      <c r="O1063" s="914"/>
      <c r="P1063" s="914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79"/>
      <c r="B1064" s="679"/>
      <c r="C1064" s="679"/>
      <c r="D1064" s="911"/>
      <c r="E1064" s="679"/>
      <c r="F1064" s="679"/>
      <c r="G1064" s="679"/>
      <c r="H1064" s="912"/>
      <c r="I1064" s="913"/>
      <c r="J1064" s="913"/>
      <c r="K1064" s="914"/>
      <c r="L1064" s="914"/>
      <c r="M1064" s="914"/>
      <c r="N1064" s="914"/>
      <c r="O1064" s="914"/>
      <c r="P1064" s="914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79"/>
      <c r="B1065" s="679"/>
      <c r="C1065" s="679"/>
      <c r="D1065" s="911"/>
      <c r="E1065" s="679"/>
      <c r="F1065" s="679"/>
      <c r="G1065" s="679"/>
      <c r="H1065" s="912"/>
      <c r="I1065" s="913"/>
      <c r="J1065" s="913"/>
      <c r="K1065" s="914"/>
      <c r="L1065" s="914"/>
      <c r="M1065" s="914"/>
      <c r="N1065" s="914"/>
      <c r="O1065" s="914"/>
      <c r="P1065" s="914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79"/>
      <c r="B1066" s="679"/>
      <c r="C1066" s="679"/>
      <c r="D1066" s="911"/>
      <c r="E1066" s="679"/>
      <c r="F1066" s="679"/>
      <c r="G1066" s="679"/>
      <c r="H1066" s="912"/>
      <c r="I1066" s="913"/>
      <c r="J1066" s="913"/>
      <c r="K1066" s="914"/>
      <c r="L1066" s="914"/>
      <c r="M1066" s="914"/>
      <c r="N1066" s="914"/>
      <c r="O1066" s="914"/>
      <c r="P1066" s="914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79"/>
      <c r="B1067" s="679"/>
      <c r="C1067" s="679"/>
      <c r="D1067" s="911"/>
      <c r="E1067" s="679"/>
      <c r="F1067" s="679"/>
      <c r="G1067" s="679"/>
      <c r="H1067" s="912"/>
      <c r="I1067" s="913"/>
      <c r="J1067" s="913"/>
      <c r="K1067" s="914"/>
      <c r="L1067" s="914"/>
      <c r="M1067" s="914"/>
      <c r="N1067" s="914"/>
      <c r="O1067" s="914"/>
      <c r="P1067" s="914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79"/>
      <c r="B1068" s="679"/>
      <c r="C1068" s="679"/>
      <c r="D1068" s="911"/>
      <c r="E1068" s="679"/>
      <c r="F1068" s="679"/>
      <c r="G1068" s="679"/>
      <c r="H1068" s="912"/>
      <c r="I1068" s="913"/>
      <c r="J1068" s="913"/>
      <c r="K1068" s="914"/>
      <c r="L1068" s="914"/>
      <c r="M1068" s="914"/>
      <c r="N1068" s="914"/>
      <c r="O1068" s="914"/>
      <c r="P1068" s="914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79"/>
      <c r="B1069" s="679"/>
      <c r="C1069" s="679"/>
      <c r="D1069" s="911"/>
      <c r="E1069" s="679"/>
      <c r="F1069" s="679"/>
      <c r="G1069" s="679"/>
      <c r="H1069" s="912"/>
      <c r="I1069" s="913"/>
      <c r="J1069" s="913"/>
      <c r="K1069" s="914"/>
      <c r="L1069" s="914"/>
      <c r="M1069" s="914"/>
      <c r="N1069" s="914"/>
      <c r="O1069" s="914"/>
      <c r="P1069" s="914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79"/>
      <c r="B1070" s="679"/>
      <c r="C1070" s="679"/>
      <c r="D1070" s="911"/>
      <c r="E1070" s="679"/>
      <c r="F1070" s="679"/>
      <c r="G1070" s="679"/>
      <c r="H1070" s="912"/>
      <c r="I1070" s="913"/>
      <c r="J1070" s="913"/>
      <c r="K1070" s="914"/>
      <c r="L1070" s="914"/>
      <c r="M1070" s="914"/>
      <c r="N1070" s="914"/>
      <c r="O1070" s="914"/>
      <c r="P1070" s="914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79"/>
      <c r="B1071" s="679"/>
      <c r="C1071" s="679"/>
      <c r="D1071" s="911"/>
      <c r="E1071" s="679"/>
      <c r="F1071" s="679"/>
      <c r="G1071" s="679"/>
      <c r="H1071" s="912"/>
      <c r="I1071" s="913"/>
      <c r="J1071" s="913"/>
      <c r="K1071" s="914"/>
      <c r="L1071" s="914"/>
      <c r="M1071" s="914"/>
      <c r="N1071" s="914"/>
      <c r="O1071" s="914"/>
      <c r="P1071" s="914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79"/>
      <c r="B1072" s="679"/>
      <c r="C1072" s="679"/>
      <c r="D1072" s="911"/>
      <c r="E1072" s="679"/>
      <c r="F1072" s="679"/>
      <c r="G1072" s="679"/>
      <c r="H1072" s="912"/>
      <c r="I1072" s="913"/>
      <c r="J1072" s="913"/>
      <c r="K1072" s="914"/>
      <c r="L1072" s="914"/>
      <c r="M1072" s="914"/>
      <c r="N1072" s="914"/>
      <c r="O1072" s="914"/>
      <c r="P1072" s="914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79"/>
      <c r="B1073" s="679"/>
      <c r="C1073" s="679"/>
      <c r="D1073" s="911"/>
      <c r="E1073" s="679"/>
      <c r="F1073" s="679"/>
      <c r="G1073" s="679"/>
      <c r="H1073" s="912"/>
      <c r="I1073" s="913"/>
      <c r="J1073" s="913"/>
      <c r="K1073" s="914"/>
      <c r="L1073" s="914"/>
      <c r="M1073" s="914"/>
      <c r="N1073" s="914"/>
      <c r="O1073" s="914"/>
      <c r="P1073" s="914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79"/>
      <c r="B1074" s="679"/>
      <c r="C1074" s="679"/>
      <c r="D1074" s="911"/>
      <c r="E1074" s="679"/>
      <c r="F1074" s="679"/>
      <c r="G1074" s="679"/>
      <c r="H1074" s="912"/>
      <c r="I1074" s="913"/>
      <c r="J1074" s="913"/>
      <c r="K1074" s="914"/>
      <c r="L1074" s="914"/>
      <c r="M1074" s="914"/>
      <c r="N1074" s="914"/>
      <c r="O1074" s="914"/>
      <c r="P1074" s="914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79"/>
      <c r="B1075" s="679"/>
      <c r="C1075" s="679"/>
      <c r="D1075" s="911"/>
      <c r="E1075" s="679"/>
      <c r="F1075" s="679"/>
      <c r="G1075" s="679"/>
      <c r="H1075" s="912"/>
      <c r="I1075" s="913"/>
      <c r="J1075" s="913"/>
      <c r="K1075" s="914"/>
      <c r="L1075" s="914"/>
      <c r="M1075" s="914"/>
      <c r="N1075" s="914"/>
      <c r="O1075" s="914"/>
      <c r="P1075" s="914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79"/>
      <c r="B1076" s="679"/>
      <c r="C1076" s="679"/>
      <c r="D1076" s="911"/>
      <c r="E1076" s="679"/>
      <c r="F1076" s="679"/>
      <c r="G1076" s="679"/>
      <c r="H1076" s="912"/>
      <c r="I1076" s="913"/>
      <c r="J1076" s="913"/>
      <c r="K1076" s="914"/>
      <c r="L1076" s="914"/>
      <c r="M1076" s="914"/>
      <c r="N1076" s="914"/>
      <c r="O1076" s="914"/>
      <c r="P1076" s="914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79"/>
      <c r="B1077" s="679"/>
      <c r="C1077" s="679"/>
      <c r="D1077" s="911"/>
      <c r="E1077" s="679"/>
      <c r="F1077" s="679"/>
      <c r="G1077" s="679"/>
      <c r="H1077" s="912"/>
      <c r="I1077" s="913"/>
      <c r="J1077" s="913"/>
      <c r="K1077" s="914"/>
      <c r="L1077" s="914"/>
      <c r="M1077" s="914"/>
      <c r="N1077" s="914"/>
      <c r="O1077" s="914"/>
      <c r="P1077" s="914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79"/>
      <c r="B1078" s="679"/>
      <c r="C1078" s="679"/>
      <c r="D1078" s="911"/>
      <c r="E1078" s="679"/>
      <c r="F1078" s="679"/>
      <c r="G1078" s="679"/>
      <c r="H1078" s="912"/>
      <c r="I1078" s="913"/>
      <c r="J1078" s="913"/>
      <c r="K1078" s="914"/>
      <c r="L1078" s="914"/>
      <c r="M1078" s="914"/>
      <c r="N1078" s="914"/>
      <c r="O1078" s="914"/>
      <c r="P1078" s="914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79"/>
      <c r="B1079" s="679"/>
      <c r="C1079" s="679"/>
      <c r="D1079" s="911"/>
      <c r="E1079" s="679"/>
      <c r="F1079" s="679"/>
      <c r="G1079" s="679"/>
      <c r="H1079" s="912"/>
      <c r="I1079" s="913"/>
      <c r="J1079" s="913"/>
      <c r="K1079" s="914"/>
      <c r="L1079" s="914"/>
      <c r="M1079" s="914"/>
      <c r="N1079" s="914"/>
      <c r="O1079" s="914"/>
      <c r="P1079" s="914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79"/>
      <c r="B1080" s="679"/>
      <c r="C1080" s="679"/>
      <c r="D1080" s="911"/>
      <c r="E1080" s="679"/>
      <c r="F1080" s="679"/>
      <c r="G1080" s="679"/>
      <c r="H1080" s="912"/>
      <c r="I1080" s="913"/>
      <c r="J1080" s="913"/>
      <c r="K1080" s="914"/>
      <c r="L1080" s="914"/>
      <c r="M1080" s="914"/>
      <c r="N1080" s="914"/>
      <c r="O1080" s="914"/>
      <c r="P1080" s="914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79"/>
      <c r="B1081" s="679"/>
      <c r="C1081" s="679"/>
      <c r="D1081" s="911"/>
      <c r="E1081" s="679"/>
      <c r="F1081" s="679"/>
      <c r="G1081" s="679"/>
      <c r="H1081" s="912"/>
      <c r="I1081" s="913"/>
      <c r="J1081" s="913"/>
      <c r="K1081" s="914"/>
      <c r="L1081" s="914"/>
      <c r="M1081" s="914"/>
      <c r="N1081" s="914"/>
      <c r="O1081" s="914"/>
      <c r="P1081" s="914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79"/>
      <c r="B1082" s="679"/>
      <c r="C1082" s="679"/>
      <c r="D1082" s="911"/>
      <c r="E1082" s="679"/>
      <c r="F1082" s="679"/>
      <c r="G1082" s="679"/>
      <c r="H1082" s="912"/>
      <c r="I1082" s="913"/>
      <c r="J1082" s="913"/>
      <c r="K1082" s="914"/>
      <c r="L1082" s="914"/>
      <c r="M1082" s="914"/>
      <c r="N1082" s="914"/>
      <c r="O1082" s="914"/>
      <c r="P1082" s="914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79"/>
      <c r="B1083" s="679"/>
      <c r="C1083" s="679"/>
      <c r="D1083" s="911"/>
      <c r="E1083" s="679"/>
      <c r="F1083" s="679"/>
      <c r="G1083" s="679"/>
      <c r="H1083" s="912"/>
      <c r="I1083" s="913"/>
      <c r="J1083" s="913"/>
      <c r="K1083" s="914"/>
      <c r="L1083" s="914"/>
      <c r="M1083" s="914"/>
      <c r="N1083" s="914"/>
      <c r="O1083" s="914"/>
      <c r="P1083" s="914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79"/>
      <c r="B1084" s="679"/>
      <c r="C1084" s="679"/>
      <c r="D1084" s="911"/>
      <c r="E1084" s="679"/>
      <c r="F1084" s="679"/>
      <c r="G1084" s="679"/>
      <c r="H1084" s="912"/>
      <c r="I1084" s="913"/>
      <c r="J1084" s="913"/>
      <c r="K1084" s="914"/>
      <c r="L1084" s="914"/>
      <c r="M1084" s="914"/>
      <c r="N1084" s="914"/>
      <c r="O1084" s="914"/>
      <c r="P1084" s="914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79"/>
      <c r="B1085" s="679"/>
      <c r="C1085" s="679"/>
      <c r="D1085" s="911"/>
      <c r="E1085" s="679"/>
      <c r="F1085" s="679"/>
      <c r="G1085" s="679"/>
      <c r="H1085" s="912"/>
      <c r="I1085" s="913"/>
      <c r="J1085" s="913"/>
      <c r="K1085" s="914"/>
      <c r="L1085" s="914"/>
      <c r="M1085" s="914"/>
      <c r="N1085" s="914"/>
      <c r="O1085" s="914"/>
      <c r="P1085" s="914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79"/>
      <c r="B1086" s="679"/>
      <c r="C1086" s="679"/>
      <c r="D1086" s="911"/>
      <c r="E1086" s="679"/>
      <c r="F1086" s="679"/>
      <c r="G1086" s="679"/>
      <c r="H1086" s="912"/>
      <c r="I1086" s="913"/>
      <c r="J1086" s="913"/>
      <c r="K1086" s="914"/>
      <c r="L1086" s="914"/>
      <c r="M1086" s="914"/>
      <c r="N1086" s="914"/>
      <c r="O1086" s="914"/>
      <c r="P1086" s="914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79"/>
      <c r="B1087" s="679"/>
      <c r="C1087" s="679"/>
      <c r="D1087" s="911"/>
      <c r="E1087" s="679"/>
      <c r="F1087" s="679"/>
      <c r="G1087" s="679"/>
      <c r="H1087" s="912"/>
      <c r="I1087" s="913"/>
      <c r="J1087" s="913"/>
      <c r="K1087" s="914"/>
      <c r="L1087" s="914"/>
      <c r="M1087" s="914"/>
      <c r="N1087" s="914"/>
      <c r="O1087" s="914"/>
      <c r="P1087" s="914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79"/>
      <c r="B1088" s="679"/>
      <c r="C1088" s="679"/>
      <c r="D1088" s="911"/>
      <c r="E1088" s="679"/>
      <c r="F1088" s="679"/>
      <c r="G1088" s="679"/>
      <c r="H1088" s="912"/>
      <c r="I1088" s="913"/>
      <c r="J1088" s="913"/>
      <c r="K1088" s="914"/>
      <c r="L1088" s="914"/>
      <c r="M1088" s="914"/>
      <c r="N1088" s="914"/>
      <c r="O1088" s="914"/>
      <c r="P1088" s="914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79"/>
      <c r="B1089" s="679"/>
      <c r="C1089" s="679"/>
      <c r="D1089" s="911"/>
      <c r="E1089" s="679"/>
      <c r="F1089" s="679"/>
      <c r="G1089" s="679"/>
      <c r="H1089" s="912"/>
      <c r="I1089" s="913"/>
      <c r="J1089" s="913"/>
      <c r="K1089" s="914"/>
      <c r="L1089" s="914"/>
      <c r="M1089" s="914"/>
      <c r="N1089" s="914"/>
      <c r="O1089" s="914"/>
      <c r="P1089" s="914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79"/>
      <c r="B1090" s="679"/>
      <c r="C1090" s="679"/>
      <c r="D1090" s="911"/>
      <c r="E1090" s="679"/>
      <c r="F1090" s="679"/>
      <c r="G1090" s="679"/>
      <c r="H1090" s="912"/>
      <c r="I1090" s="913"/>
      <c r="J1090" s="913"/>
      <c r="K1090" s="914"/>
      <c r="L1090" s="914"/>
      <c r="M1090" s="914"/>
      <c r="N1090" s="914"/>
      <c r="O1090" s="914"/>
      <c r="P1090" s="914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79"/>
      <c r="B1091" s="679"/>
      <c r="C1091" s="679"/>
      <c r="D1091" s="911"/>
      <c r="E1091" s="679"/>
      <c r="F1091" s="679"/>
      <c r="G1091" s="679"/>
      <c r="H1091" s="912"/>
      <c r="I1091" s="913"/>
      <c r="J1091" s="913"/>
      <c r="K1091" s="914"/>
      <c r="L1091" s="914"/>
      <c r="M1091" s="914"/>
      <c r="N1091" s="914"/>
      <c r="O1091" s="914"/>
      <c r="P1091" s="914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79"/>
      <c r="B1092" s="679"/>
      <c r="C1092" s="679"/>
      <c r="D1092" s="911"/>
      <c r="E1092" s="679"/>
      <c r="F1092" s="679"/>
      <c r="G1092" s="679"/>
      <c r="H1092" s="912"/>
      <c r="I1092" s="913"/>
      <c r="J1092" s="913"/>
      <c r="K1092" s="914"/>
      <c r="L1092" s="914"/>
      <c r="M1092" s="914"/>
      <c r="N1092" s="914"/>
      <c r="O1092" s="914"/>
      <c r="P1092" s="914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79"/>
      <c r="B1093" s="679"/>
      <c r="C1093" s="679"/>
      <c r="D1093" s="911"/>
      <c r="E1093" s="679"/>
      <c r="F1093" s="679"/>
      <c r="G1093" s="679"/>
      <c r="H1093" s="912"/>
      <c r="I1093" s="913"/>
      <c r="J1093" s="913"/>
      <c r="K1093" s="914"/>
      <c r="L1093" s="914"/>
      <c r="M1093" s="914"/>
      <c r="N1093" s="914"/>
      <c r="O1093" s="914"/>
      <c r="P1093" s="914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79"/>
      <c r="B1094" s="679"/>
      <c r="C1094" s="679"/>
      <c r="D1094" s="911"/>
      <c r="E1094" s="679"/>
      <c r="F1094" s="679"/>
      <c r="G1094" s="679"/>
      <c r="H1094" s="912"/>
      <c r="I1094" s="913"/>
      <c r="J1094" s="913"/>
      <c r="K1094" s="914"/>
      <c r="L1094" s="914"/>
      <c r="M1094" s="914"/>
      <c r="N1094" s="914"/>
      <c r="O1094" s="914"/>
      <c r="P1094" s="914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79"/>
      <c r="B1095" s="679"/>
      <c r="C1095" s="679"/>
      <c r="D1095" s="911"/>
      <c r="E1095" s="679"/>
      <c r="F1095" s="679"/>
      <c r="G1095" s="679"/>
      <c r="H1095" s="912"/>
      <c r="I1095" s="913"/>
      <c r="J1095" s="913"/>
      <c r="K1095" s="914"/>
      <c r="L1095" s="914"/>
      <c r="M1095" s="914"/>
      <c r="N1095" s="914"/>
      <c r="O1095" s="914"/>
      <c r="P1095" s="914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79"/>
      <c r="B1096" s="679"/>
      <c r="C1096" s="679"/>
      <c r="D1096" s="911"/>
      <c r="E1096" s="679"/>
      <c r="F1096" s="679"/>
      <c r="G1096" s="679"/>
      <c r="H1096" s="912"/>
      <c r="I1096" s="913"/>
      <c r="J1096" s="913"/>
      <c r="K1096" s="914"/>
      <c r="L1096" s="914"/>
      <c r="M1096" s="914"/>
      <c r="N1096" s="914"/>
      <c r="O1096" s="914"/>
      <c r="P1096" s="914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79"/>
      <c r="B1097" s="679"/>
      <c r="C1097" s="679"/>
      <c r="D1097" s="911"/>
      <c r="E1097" s="679"/>
      <c r="F1097" s="679"/>
      <c r="G1097" s="679"/>
      <c r="H1097" s="912"/>
      <c r="I1097" s="913"/>
      <c r="J1097" s="913"/>
      <c r="K1097" s="914"/>
      <c r="L1097" s="914"/>
      <c r="M1097" s="914"/>
      <c r="N1097" s="914"/>
      <c r="O1097" s="914"/>
      <c r="P1097" s="914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79"/>
      <c r="B1098" s="679"/>
      <c r="C1098" s="679"/>
      <c r="D1098" s="911"/>
      <c r="E1098" s="679"/>
      <c r="F1098" s="679"/>
      <c r="G1098" s="679"/>
      <c r="H1098" s="912"/>
      <c r="I1098" s="913"/>
      <c r="J1098" s="913"/>
      <c r="K1098" s="914"/>
      <c r="L1098" s="914"/>
      <c r="M1098" s="914"/>
      <c r="N1098" s="914"/>
      <c r="O1098" s="914"/>
      <c r="P1098" s="914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79"/>
      <c r="B1099" s="679"/>
      <c r="C1099" s="679"/>
      <c r="D1099" s="911"/>
      <c r="E1099" s="679"/>
      <c r="F1099" s="679"/>
      <c r="G1099" s="679"/>
      <c r="H1099" s="912"/>
      <c r="I1099" s="913"/>
      <c r="J1099" s="913"/>
      <c r="K1099" s="914"/>
      <c r="L1099" s="914"/>
      <c r="M1099" s="914"/>
      <c r="N1099" s="914"/>
      <c r="O1099" s="914"/>
      <c r="P1099" s="914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79"/>
      <c r="B1100" s="679"/>
      <c r="C1100" s="679"/>
      <c r="D1100" s="911"/>
      <c r="E1100" s="679"/>
      <c r="F1100" s="679"/>
      <c r="G1100" s="679"/>
      <c r="H1100" s="912"/>
      <c r="I1100" s="913"/>
      <c r="J1100" s="913"/>
      <c r="K1100" s="914"/>
      <c r="L1100" s="914"/>
      <c r="M1100" s="914"/>
      <c r="N1100" s="914"/>
      <c r="O1100" s="914"/>
      <c r="P1100" s="914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79"/>
      <c r="B1101" s="679"/>
      <c r="C1101" s="679"/>
      <c r="D1101" s="911"/>
      <c r="E1101" s="679"/>
      <c r="F1101" s="679"/>
      <c r="G1101" s="679"/>
      <c r="H1101" s="912"/>
      <c r="I1101" s="913"/>
      <c r="J1101" s="913"/>
      <c r="K1101" s="914"/>
      <c r="L1101" s="914"/>
      <c r="M1101" s="914"/>
      <c r="N1101" s="914"/>
      <c r="O1101" s="914"/>
      <c r="P1101" s="914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79"/>
      <c r="B1102" s="679"/>
      <c r="C1102" s="679"/>
      <c r="D1102" s="911"/>
      <c r="E1102" s="679"/>
      <c r="F1102" s="679"/>
      <c r="G1102" s="679"/>
      <c r="H1102" s="912"/>
      <c r="I1102" s="913"/>
      <c r="J1102" s="913"/>
      <c r="K1102" s="914"/>
      <c r="L1102" s="914"/>
      <c r="M1102" s="914"/>
      <c r="N1102" s="914"/>
      <c r="O1102" s="914"/>
      <c r="P1102" s="914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79"/>
      <c r="B1103" s="679"/>
      <c r="C1103" s="679"/>
      <c r="D1103" s="911"/>
      <c r="E1103" s="679"/>
      <c r="F1103" s="679"/>
      <c r="G1103" s="679"/>
      <c r="H1103" s="912"/>
      <c r="I1103" s="913"/>
      <c r="J1103" s="913"/>
      <c r="K1103" s="914"/>
      <c r="L1103" s="914"/>
      <c r="M1103" s="914"/>
      <c r="N1103" s="914"/>
      <c r="O1103" s="914"/>
      <c r="P1103" s="914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79"/>
      <c r="B1104" s="679"/>
      <c r="C1104" s="679"/>
      <c r="D1104" s="911"/>
      <c r="E1104" s="679"/>
      <c r="F1104" s="679"/>
      <c r="G1104" s="679"/>
      <c r="H1104" s="912"/>
      <c r="I1104" s="913"/>
      <c r="J1104" s="913"/>
      <c r="K1104" s="914"/>
      <c r="L1104" s="914"/>
      <c r="M1104" s="914"/>
      <c r="N1104" s="914"/>
      <c r="O1104" s="914"/>
      <c r="P1104" s="914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79"/>
      <c r="B1105" s="679"/>
      <c r="C1105" s="679"/>
      <c r="D1105" s="911"/>
      <c r="E1105" s="679"/>
      <c r="F1105" s="679"/>
      <c r="G1105" s="679"/>
      <c r="H1105" s="912"/>
      <c r="I1105" s="913"/>
      <c r="J1105" s="913"/>
      <c r="K1105" s="914"/>
      <c r="L1105" s="914"/>
      <c r="M1105" s="914"/>
      <c r="N1105" s="914"/>
      <c r="O1105" s="914"/>
      <c r="P1105" s="914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79"/>
      <c r="B1106" s="679"/>
      <c r="C1106" s="679"/>
      <c r="D1106" s="911"/>
      <c r="E1106" s="679"/>
      <c r="F1106" s="679"/>
      <c r="G1106" s="679"/>
      <c r="H1106" s="912"/>
      <c r="I1106" s="913"/>
      <c r="J1106" s="913"/>
      <c r="K1106" s="914"/>
      <c r="L1106" s="914"/>
      <c r="M1106" s="914"/>
      <c r="N1106" s="914"/>
      <c r="O1106" s="914"/>
      <c r="P1106" s="914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79"/>
      <c r="B1107" s="679"/>
      <c r="C1107" s="679"/>
      <c r="D1107" s="911"/>
      <c r="E1107" s="679"/>
      <c r="F1107" s="679"/>
      <c r="G1107" s="679"/>
      <c r="H1107" s="912"/>
      <c r="I1107" s="913"/>
      <c r="J1107" s="913"/>
      <c r="K1107" s="914"/>
      <c r="L1107" s="914"/>
      <c r="M1107" s="914"/>
      <c r="N1107" s="914"/>
      <c r="O1107" s="914"/>
      <c r="P1107" s="914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79"/>
      <c r="B1108" s="679"/>
      <c r="C1108" s="679"/>
      <c r="D1108" s="911"/>
      <c r="E1108" s="679"/>
      <c r="F1108" s="679"/>
      <c r="G1108" s="679"/>
      <c r="H1108" s="912"/>
      <c r="I1108" s="913"/>
      <c r="J1108" s="913"/>
      <c r="K1108" s="914"/>
      <c r="L1108" s="914"/>
      <c r="M1108" s="914"/>
      <c r="N1108" s="914"/>
      <c r="O1108" s="914"/>
      <c r="P1108" s="914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79"/>
      <c r="B1109" s="679"/>
      <c r="C1109" s="679"/>
      <c r="D1109" s="911"/>
      <c r="E1109" s="679"/>
      <c r="F1109" s="679"/>
      <c r="G1109" s="679"/>
      <c r="H1109" s="912"/>
      <c r="I1109" s="913"/>
      <c r="J1109" s="913"/>
      <c r="K1109" s="914"/>
      <c r="L1109" s="914"/>
      <c r="M1109" s="914"/>
      <c r="N1109" s="914"/>
      <c r="O1109" s="914"/>
      <c r="P1109" s="914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79"/>
      <c r="B1110" s="679"/>
      <c r="C1110" s="679"/>
      <c r="D1110" s="911"/>
      <c r="E1110" s="679"/>
      <c r="F1110" s="679"/>
      <c r="G1110" s="679"/>
      <c r="H1110" s="912"/>
      <c r="I1110" s="913"/>
      <c r="J1110" s="913"/>
      <c r="K1110" s="914"/>
      <c r="L1110" s="914"/>
      <c r="M1110" s="914"/>
      <c r="N1110" s="914"/>
      <c r="O1110" s="914"/>
      <c r="P1110" s="914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79"/>
      <c r="B1111" s="679"/>
      <c r="C1111" s="679"/>
      <c r="D1111" s="911"/>
      <c r="E1111" s="679"/>
      <c r="F1111" s="679"/>
      <c r="G1111" s="679"/>
      <c r="H1111" s="912"/>
      <c r="I1111" s="913"/>
      <c r="J1111" s="913"/>
      <c r="K1111" s="914"/>
      <c r="L1111" s="914"/>
      <c r="M1111" s="914"/>
      <c r="N1111" s="914"/>
      <c r="O1111" s="914"/>
      <c r="P1111" s="914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79"/>
      <c r="B1112" s="679"/>
      <c r="C1112" s="679"/>
      <c r="D1112" s="911"/>
      <c r="E1112" s="679"/>
      <c r="F1112" s="679"/>
      <c r="G1112" s="679"/>
      <c r="H1112" s="912"/>
      <c r="I1112" s="913"/>
      <c r="J1112" s="913"/>
      <c r="K1112" s="914"/>
      <c r="L1112" s="914"/>
      <c r="M1112" s="914"/>
      <c r="N1112" s="914"/>
      <c r="O1112" s="914"/>
      <c r="P1112" s="914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79"/>
      <c r="B1113" s="679"/>
      <c r="C1113" s="679"/>
      <c r="D1113" s="911"/>
      <c r="E1113" s="679"/>
      <c r="F1113" s="679"/>
      <c r="G1113" s="679"/>
      <c r="H1113" s="912"/>
      <c r="I1113" s="913"/>
      <c r="J1113" s="913"/>
      <c r="K1113" s="914"/>
      <c r="L1113" s="914"/>
      <c r="M1113" s="914"/>
      <c r="N1113" s="914"/>
      <c r="O1113" s="914"/>
      <c r="P1113" s="914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79"/>
      <c r="B1114" s="679"/>
      <c r="C1114" s="679"/>
      <c r="D1114" s="911"/>
      <c r="E1114" s="679"/>
      <c r="F1114" s="679"/>
      <c r="G1114" s="679"/>
      <c r="H1114" s="912"/>
      <c r="I1114" s="913"/>
      <c r="J1114" s="913"/>
      <c r="K1114" s="914"/>
      <c r="L1114" s="914"/>
      <c r="M1114" s="914"/>
      <c r="N1114" s="914"/>
      <c r="O1114" s="914"/>
      <c r="P1114" s="914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79"/>
      <c r="B1115" s="679"/>
      <c r="C1115" s="679"/>
      <c r="D1115" s="911"/>
      <c r="E1115" s="679"/>
      <c r="F1115" s="679"/>
      <c r="G1115" s="679"/>
      <c r="H1115" s="912"/>
      <c r="I1115" s="913"/>
      <c r="J1115" s="913"/>
      <c r="K1115" s="914"/>
      <c r="L1115" s="914"/>
      <c r="M1115" s="914"/>
      <c r="N1115" s="914"/>
      <c r="O1115" s="914"/>
      <c r="P1115" s="914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79"/>
      <c r="B1116" s="679"/>
      <c r="C1116" s="679"/>
      <c r="D1116" s="911"/>
      <c r="E1116" s="679"/>
      <c r="F1116" s="679"/>
      <c r="G1116" s="679"/>
      <c r="H1116" s="912"/>
      <c r="I1116" s="913"/>
      <c r="J1116" s="913"/>
      <c r="K1116" s="914"/>
      <c r="L1116" s="914"/>
      <c r="M1116" s="914"/>
      <c r="N1116" s="914"/>
      <c r="O1116" s="914"/>
      <c r="P1116" s="914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79"/>
      <c r="B1117" s="679"/>
      <c r="C1117" s="679"/>
      <c r="D1117" s="911"/>
      <c r="E1117" s="679"/>
      <c r="F1117" s="679"/>
      <c r="G1117" s="679"/>
      <c r="H1117" s="912"/>
      <c r="I1117" s="913"/>
      <c r="J1117" s="913"/>
      <c r="K1117" s="914"/>
      <c r="L1117" s="914"/>
      <c r="M1117" s="914"/>
      <c r="N1117" s="914"/>
      <c r="O1117" s="914"/>
      <c r="P1117" s="914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79"/>
      <c r="B1118" s="679"/>
      <c r="C1118" s="679"/>
      <c r="D1118" s="911"/>
      <c r="E1118" s="679"/>
      <c r="F1118" s="679"/>
      <c r="G1118" s="679"/>
      <c r="H1118" s="912"/>
      <c r="I1118" s="913"/>
      <c r="J1118" s="913"/>
      <c r="K1118" s="914"/>
      <c r="L1118" s="914"/>
      <c r="M1118" s="914"/>
      <c r="N1118" s="914"/>
      <c r="O1118" s="914"/>
      <c r="P1118" s="914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79"/>
      <c r="B1119" s="679"/>
      <c r="C1119" s="679"/>
      <c r="D1119" s="911"/>
      <c r="E1119" s="679"/>
      <c r="F1119" s="679"/>
      <c r="G1119" s="679"/>
      <c r="H1119" s="912"/>
      <c r="I1119" s="913"/>
      <c r="J1119" s="913"/>
      <c r="K1119" s="914"/>
      <c r="L1119" s="914"/>
      <c r="M1119" s="914"/>
      <c r="N1119" s="914"/>
      <c r="O1119" s="914"/>
      <c r="P1119" s="914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79"/>
      <c r="B1120" s="679"/>
      <c r="C1120" s="679"/>
      <c r="D1120" s="911"/>
      <c r="E1120" s="679"/>
      <c r="F1120" s="679"/>
      <c r="G1120" s="679"/>
      <c r="H1120" s="912"/>
      <c r="I1120" s="913"/>
      <c r="J1120" s="913"/>
      <c r="K1120" s="914"/>
      <c r="L1120" s="914"/>
      <c r="M1120" s="914"/>
      <c r="N1120" s="914"/>
      <c r="O1120" s="914"/>
      <c r="P1120" s="914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79"/>
      <c r="B1121" s="679"/>
      <c r="C1121" s="679"/>
      <c r="D1121" s="911"/>
      <c r="E1121" s="679"/>
      <c r="F1121" s="679"/>
      <c r="G1121" s="679"/>
      <c r="H1121" s="912"/>
      <c r="I1121" s="913"/>
      <c r="J1121" s="913"/>
      <c r="K1121" s="914"/>
      <c r="L1121" s="914"/>
      <c r="M1121" s="914"/>
      <c r="N1121" s="914"/>
      <c r="O1121" s="914"/>
      <c r="P1121" s="914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79"/>
      <c r="B1122" s="679"/>
      <c r="C1122" s="679"/>
      <c r="D1122" s="911"/>
      <c r="E1122" s="679"/>
      <c r="F1122" s="679"/>
      <c r="G1122" s="679"/>
      <c r="H1122" s="912"/>
      <c r="I1122" s="913"/>
      <c r="J1122" s="913"/>
      <c r="K1122" s="914"/>
      <c r="L1122" s="914"/>
      <c r="M1122" s="914"/>
      <c r="N1122" s="914"/>
      <c r="O1122" s="914"/>
      <c r="P1122" s="914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79"/>
      <c r="B1123" s="679"/>
      <c r="C1123" s="679"/>
      <c r="D1123" s="911"/>
      <c r="E1123" s="679"/>
      <c r="F1123" s="679"/>
      <c r="G1123" s="679"/>
      <c r="H1123" s="912"/>
      <c r="I1123" s="913"/>
      <c r="J1123" s="913"/>
      <c r="K1123" s="914"/>
      <c r="L1123" s="914"/>
      <c r="M1123" s="914"/>
      <c r="N1123" s="914"/>
      <c r="O1123" s="914"/>
      <c r="P1123" s="914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79"/>
      <c r="B1124" s="679"/>
      <c r="C1124" s="679"/>
      <c r="D1124" s="911"/>
      <c r="E1124" s="679"/>
      <c r="F1124" s="679"/>
      <c r="G1124" s="679"/>
      <c r="H1124" s="912"/>
      <c r="I1124" s="913"/>
      <c r="J1124" s="913"/>
      <c r="K1124" s="914"/>
      <c r="L1124" s="914"/>
      <c r="M1124" s="914"/>
      <c r="N1124" s="914"/>
      <c r="O1124" s="914"/>
      <c r="P1124" s="914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79"/>
      <c r="B1125" s="679"/>
      <c r="C1125" s="679"/>
      <c r="D1125" s="911"/>
      <c r="E1125" s="679"/>
      <c r="F1125" s="679"/>
      <c r="G1125" s="679"/>
      <c r="H1125" s="912"/>
      <c r="I1125" s="913"/>
      <c r="J1125" s="913"/>
      <c r="K1125" s="914"/>
      <c r="L1125" s="914"/>
      <c r="M1125" s="914"/>
      <c r="N1125" s="914"/>
      <c r="O1125" s="914"/>
      <c r="P1125" s="914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79"/>
      <c r="B1126" s="679"/>
      <c r="C1126" s="679"/>
      <c r="D1126" s="911"/>
      <c r="E1126" s="679"/>
      <c r="F1126" s="679"/>
      <c r="G1126" s="679"/>
      <c r="H1126" s="912"/>
      <c r="I1126" s="913"/>
      <c r="J1126" s="913"/>
      <c r="K1126" s="914"/>
      <c r="L1126" s="914"/>
      <c r="M1126" s="914"/>
      <c r="N1126" s="914"/>
      <c r="O1126" s="914"/>
      <c r="P1126" s="914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79"/>
      <c r="B1127" s="679"/>
      <c r="C1127" s="679"/>
      <c r="D1127" s="911"/>
      <c r="E1127" s="679"/>
      <c r="F1127" s="679"/>
      <c r="G1127" s="679"/>
      <c r="H1127" s="912"/>
      <c r="I1127" s="913"/>
      <c r="J1127" s="913"/>
      <c r="K1127" s="914"/>
      <c r="L1127" s="914"/>
      <c r="M1127" s="914"/>
      <c r="N1127" s="914"/>
      <c r="O1127" s="914"/>
      <c r="P1127" s="914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79"/>
      <c r="B1128" s="679"/>
      <c r="C1128" s="679"/>
      <c r="D1128" s="911"/>
      <c r="E1128" s="679"/>
      <c r="F1128" s="679"/>
      <c r="G1128" s="679"/>
      <c r="H1128" s="912"/>
      <c r="I1128" s="913"/>
      <c r="J1128" s="913"/>
      <c r="K1128" s="914"/>
      <c r="L1128" s="914"/>
      <c r="M1128" s="914"/>
      <c r="N1128" s="914"/>
      <c r="O1128" s="914"/>
      <c r="P1128" s="914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79"/>
      <c r="B1129" s="679"/>
      <c r="C1129" s="679"/>
      <c r="D1129" s="911"/>
      <c r="E1129" s="679"/>
      <c r="F1129" s="679"/>
      <c r="G1129" s="679"/>
      <c r="H1129" s="912"/>
      <c r="I1129" s="913"/>
      <c r="J1129" s="913"/>
      <c r="K1129" s="914"/>
      <c r="L1129" s="914"/>
      <c r="M1129" s="914"/>
      <c r="N1129" s="914"/>
      <c r="O1129" s="914"/>
      <c r="P1129" s="914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79"/>
      <c r="B1130" s="679"/>
      <c r="C1130" s="679"/>
      <c r="D1130" s="911"/>
      <c r="E1130" s="679"/>
      <c r="F1130" s="679"/>
      <c r="G1130" s="679"/>
      <c r="H1130" s="912"/>
      <c r="I1130" s="913"/>
      <c r="J1130" s="913"/>
      <c r="K1130" s="914"/>
      <c r="L1130" s="914"/>
      <c r="M1130" s="914"/>
      <c r="N1130" s="914"/>
      <c r="O1130" s="914"/>
      <c r="P1130" s="914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79"/>
      <c r="B1131" s="679"/>
      <c r="C1131" s="679"/>
      <c r="D1131" s="911"/>
      <c r="E1131" s="679"/>
      <c r="F1131" s="679"/>
      <c r="G1131" s="679"/>
      <c r="H1131" s="912"/>
      <c r="I1131" s="913"/>
      <c r="J1131" s="913"/>
      <c r="K1131" s="914"/>
      <c r="L1131" s="914"/>
      <c r="M1131" s="914"/>
      <c r="N1131" s="914"/>
      <c r="O1131" s="914"/>
      <c r="P1131" s="914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79"/>
      <c r="B1132" s="679"/>
      <c r="C1132" s="679"/>
      <c r="D1132" s="911"/>
      <c r="E1132" s="679"/>
      <c r="F1132" s="679"/>
      <c r="G1132" s="679"/>
      <c r="H1132" s="912"/>
      <c r="I1132" s="913"/>
      <c r="J1132" s="913"/>
      <c r="K1132" s="914"/>
      <c r="L1132" s="914"/>
      <c r="M1132" s="914"/>
      <c r="N1132" s="914"/>
      <c r="O1132" s="914"/>
      <c r="P1132" s="914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79"/>
      <c r="B1133" s="679"/>
      <c r="C1133" s="679"/>
      <c r="D1133" s="911"/>
      <c r="E1133" s="679"/>
      <c r="F1133" s="679"/>
      <c r="G1133" s="679"/>
      <c r="H1133" s="912"/>
      <c r="I1133" s="913"/>
      <c r="J1133" s="913"/>
      <c r="K1133" s="914"/>
      <c r="L1133" s="914"/>
      <c r="M1133" s="914"/>
      <c r="N1133" s="914"/>
      <c r="O1133" s="914"/>
      <c r="P1133" s="914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79"/>
      <c r="B1134" s="679"/>
      <c r="C1134" s="679"/>
      <c r="D1134" s="911"/>
      <c r="E1134" s="679"/>
      <c r="F1134" s="679"/>
      <c r="G1134" s="679"/>
      <c r="H1134" s="912"/>
      <c r="I1134" s="913"/>
      <c r="J1134" s="913"/>
      <c r="K1134" s="914"/>
      <c r="L1134" s="914"/>
      <c r="M1134" s="914"/>
      <c r="N1134" s="914"/>
      <c r="O1134" s="914"/>
      <c r="P1134" s="914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79"/>
      <c r="B1135" s="679"/>
      <c r="C1135" s="679"/>
      <c r="D1135" s="911"/>
      <c r="E1135" s="679"/>
      <c r="F1135" s="679"/>
      <c r="G1135" s="679"/>
      <c r="H1135" s="912"/>
      <c r="I1135" s="913"/>
      <c r="J1135" s="913"/>
      <c r="K1135" s="914"/>
      <c r="L1135" s="914"/>
      <c r="M1135" s="914"/>
      <c r="N1135" s="914"/>
      <c r="O1135" s="914"/>
      <c r="P1135" s="914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79"/>
      <c r="B1136" s="679"/>
      <c r="C1136" s="679"/>
      <c r="D1136" s="911"/>
      <c r="E1136" s="679"/>
      <c r="F1136" s="679"/>
      <c r="G1136" s="679"/>
      <c r="H1136" s="912"/>
      <c r="I1136" s="913"/>
      <c r="J1136" s="913"/>
      <c r="K1136" s="914"/>
      <c r="L1136" s="914"/>
      <c r="M1136" s="914"/>
      <c r="N1136" s="914"/>
      <c r="O1136" s="914"/>
      <c r="P1136" s="914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79"/>
      <c r="B1137" s="679"/>
      <c r="C1137" s="679"/>
      <c r="D1137" s="911"/>
      <c r="E1137" s="679"/>
      <c r="F1137" s="679"/>
      <c r="G1137" s="679"/>
      <c r="H1137" s="912"/>
      <c r="I1137" s="913"/>
      <c r="J1137" s="913"/>
      <c r="K1137" s="914"/>
      <c r="L1137" s="914"/>
      <c r="M1137" s="914"/>
      <c r="N1137" s="914"/>
      <c r="O1137" s="914"/>
      <c r="P1137" s="914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79"/>
      <c r="B1138" s="679"/>
      <c r="C1138" s="679"/>
      <c r="D1138" s="911"/>
      <c r="E1138" s="679"/>
      <c r="F1138" s="679"/>
      <c r="G1138" s="679"/>
      <c r="H1138" s="912"/>
      <c r="I1138" s="913"/>
      <c r="J1138" s="913"/>
      <c r="K1138" s="914"/>
      <c r="L1138" s="914"/>
      <c r="M1138" s="914"/>
      <c r="N1138" s="914"/>
      <c r="O1138" s="914"/>
      <c r="P1138" s="914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79"/>
      <c r="B1139" s="679"/>
      <c r="C1139" s="679"/>
      <c r="D1139" s="911"/>
      <c r="E1139" s="679"/>
      <c r="F1139" s="679"/>
      <c r="G1139" s="679"/>
      <c r="H1139" s="912"/>
      <c r="I1139" s="913"/>
      <c r="J1139" s="913"/>
      <c r="K1139" s="914"/>
      <c r="L1139" s="914"/>
      <c r="M1139" s="914"/>
      <c r="N1139" s="914"/>
      <c r="O1139" s="914"/>
      <c r="P1139" s="914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79"/>
      <c r="B1140" s="679"/>
      <c r="C1140" s="679"/>
      <c r="D1140" s="911"/>
      <c r="E1140" s="679"/>
      <c r="F1140" s="679"/>
      <c r="G1140" s="679"/>
      <c r="H1140" s="912"/>
      <c r="I1140" s="913"/>
      <c r="J1140" s="913"/>
      <c r="K1140" s="914"/>
      <c r="L1140" s="914"/>
      <c r="M1140" s="914"/>
      <c r="N1140" s="914"/>
      <c r="O1140" s="914"/>
      <c r="P1140" s="914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79"/>
      <c r="B1141" s="679"/>
      <c r="C1141" s="679"/>
      <c r="D1141" s="911"/>
      <c r="E1141" s="679"/>
      <c r="F1141" s="679"/>
      <c r="G1141" s="679"/>
      <c r="H1141" s="912"/>
      <c r="I1141" s="913"/>
      <c r="J1141" s="913"/>
      <c r="K1141" s="914"/>
      <c r="L1141" s="914"/>
      <c r="M1141" s="914"/>
      <c r="N1141" s="914"/>
      <c r="O1141" s="914"/>
      <c r="P1141" s="914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79"/>
      <c r="B1142" s="679"/>
      <c r="C1142" s="679"/>
      <c r="D1142" s="911"/>
      <c r="E1142" s="679"/>
      <c r="F1142" s="679"/>
      <c r="G1142" s="679"/>
      <c r="H1142" s="912"/>
      <c r="I1142" s="913"/>
      <c r="J1142" s="913"/>
      <c r="K1142" s="914"/>
      <c r="L1142" s="914"/>
      <c r="M1142" s="914"/>
      <c r="N1142" s="914"/>
      <c r="O1142" s="914"/>
      <c r="P1142" s="914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79"/>
      <c r="B1143" s="679"/>
      <c r="C1143" s="679"/>
      <c r="D1143" s="911"/>
      <c r="E1143" s="679"/>
      <c r="F1143" s="679"/>
      <c r="G1143" s="679"/>
      <c r="H1143" s="912"/>
      <c r="I1143" s="913"/>
      <c r="J1143" s="913"/>
      <c r="K1143" s="914"/>
      <c r="L1143" s="914"/>
      <c r="M1143" s="914"/>
      <c r="N1143" s="914"/>
      <c r="O1143" s="914"/>
      <c r="P1143" s="914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79"/>
      <c r="B1144" s="679"/>
      <c r="C1144" s="679"/>
      <c r="D1144" s="911"/>
      <c r="E1144" s="679"/>
      <c r="F1144" s="679"/>
      <c r="G1144" s="679"/>
      <c r="H1144" s="912"/>
      <c r="I1144" s="913"/>
      <c r="J1144" s="913"/>
      <c r="K1144" s="914"/>
      <c r="L1144" s="914"/>
      <c r="M1144" s="914"/>
      <c r="N1144" s="914"/>
      <c r="O1144" s="914"/>
      <c r="P1144" s="914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79"/>
      <c r="B1145" s="679"/>
      <c r="C1145" s="679"/>
      <c r="D1145" s="911"/>
      <c r="E1145" s="679"/>
      <c r="F1145" s="679"/>
      <c r="G1145" s="679"/>
      <c r="H1145" s="912"/>
      <c r="I1145" s="913"/>
      <c r="J1145" s="913"/>
      <c r="K1145" s="914"/>
      <c r="L1145" s="914"/>
      <c r="M1145" s="914"/>
      <c r="N1145" s="914"/>
      <c r="O1145" s="914"/>
      <c r="P1145" s="914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79"/>
      <c r="B1146" s="679"/>
      <c r="C1146" s="679"/>
      <c r="D1146" s="911"/>
      <c r="E1146" s="679"/>
      <c r="F1146" s="679"/>
      <c r="G1146" s="679"/>
      <c r="H1146" s="912"/>
      <c r="I1146" s="913"/>
      <c r="J1146" s="913"/>
      <c r="K1146" s="914"/>
      <c r="L1146" s="914"/>
      <c r="M1146" s="914"/>
      <c r="N1146" s="914"/>
      <c r="O1146" s="914"/>
      <c r="P1146" s="914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79"/>
      <c r="B1147" s="679"/>
      <c r="C1147" s="679"/>
      <c r="D1147" s="911"/>
      <c r="E1147" s="679"/>
      <c r="F1147" s="679"/>
      <c r="G1147" s="679"/>
      <c r="H1147" s="912"/>
      <c r="I1147" s="913"/>
      <c r="J1147" s="913"/>
      <c r="K1147" s="914"/>
      <c r="L1147" s="914"/>
      <c r="M1147" s="914"/>
      <c r="N1147" s="914"/>
      <c r="O1147" s="914"/>
      <c r="P1147" s="914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79"/>
      <c r="B1148" s="679"/>
      <c r="C1148" s="679"/>
      <c r="D1148" s="911"/>
      <c r="E1148" s="679"/>
      <c r="F1148" s="679"/>
      <c r="G1148" s="679"/>
      <c r="H1148" s="912"/>
      <c r="I1148" s="913"/>
      <c r="J1148" s="913"/>
      <c r="K1148" s="914"/>
      <c r="L1148" s="914"/>
      <c r="M1148" s="914"/>
      <c r="N1148" s="914"/>
      <c r="O1148" s="914"/>
      <c r="P1148" s="914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79"/>
      <c r="B1149" s="679"/>
      <c r="C1149" s="679"/>
      <c r="D1149" s="911"/>
      <c r="E1149" s="679"/>
      <c r="F1149" s="679"/>
      <c r="G1149" s="679"/>
      <c r="H1149" s="912"/>
      <c r="I1149" s="913"/>
      <c r="J1149" s="913"/>
      <c r="K1149" s="914"/>
      <c r="L1149" s="914"/>
      <c r="M1149" s="914"/>
      <c r="N1149" s="914"/>
      <c r="O1149" s="914"/>
      <c r="P1149" s="914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79"/>
      <c r="B1150" s="679"/>
      <c r="C1150" s="679"/>
      <c r="D1150" s="911"/>
      <c r="E1150" s="679"/>
      <c r="F1150" s="679"/>
      <c r="G1150" s="679"/>
      <c r="H1150" s="912"/>
      <c r="I1150" s="913"/>
      <c r="J1150" s="913"/>
      <c r="K1150" s="914"/>
      <c r="L1150" s="914"/>
      <c r="M1150" s="914"/>
      <c r="N1150" s="914"/>
      <c r="O1150" s="914"/>
      <c r="P1150" s="914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79"/>
      <c r="B1151" s="679"/>
      <c r="C1151" s="679"/>
      <c r="D1151" s="911"/>
      <c r="E1151" s="679"/>
      <c r="F1151" s="679"/>
      <c r="G1151" s="679"/>
      <c r="H1151" s="912"/>
      <c r="I1151" s="913"/>
      <c r="J1151" s="913"/>
      <c r="K1151" s="914"/>
      <c r="L1151" s="914"/>
      <c r="M1151" s="914"/>
      <c r="N1151" s="914"/>
      <c r="O1151" s="914"/>
      <c r="P1151" s="914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79"/>
      <c r="B1152" s="679"/>
      <c r="C1152" s="679"/>
      <c r="D1152" s="911"/>
      <c r="E1152" s="679"/>
      <c r="F1152" s="679"/>
      <c r="G1152" s="679"/>
      <c r="H1152" s="912"/>
      <c r="I1152" s="913"/>
      <c r="J1152" s="913"/>
      <c r="K1152" s="914"/>
      <c r="L1152" s="914"/>
      <c r="M1152" s="914"/>
      <c r="N1152" s="914"/>
      <c r="O1152" s="914"/>
      <c r="P1152" s="914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79"/>
      <c r="B1153" s="679"/>
      <c r="C1153" s="679"/>
      <c r="D1153" s="911"/>
      <c r="E1153" s="679"/>
      <c r="F1153" s="679"/>
      <c r="G1153" s="679"/>
      <c r="H1153" s="912"/>
      <c r="I1153" s="913"/>
      <c r="J1153" s="913"/>
      <c r="K1153" s="914"/>
      <c r="L1153" s="914"/>
      <c r="M1153" s="914"/>
      <c r="N1153" s="914"/>
      <c r="O1153" s="914"/>
      <c r="P1153" s="914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79"/>
      <c r="B1154" s="679"/>
      <c r="C1154" s="679"/>
      <c r="D1154" s="911"/>
      <c r="E1154" s="679"/>
      <c r="F1154" s="679"/>
      <c r="G1154" s="679"/>
      <c r="H1154" s="912"/>
      <c r="I1154" s="913"/>
      <c r="J1154" s="913"/>
      <c r="K1154" s="914"/>
      <c r="L1154" s="914"/>
      <c r="M1154" s="914"/>
      <c r="N1154" s="914"/>
      <c r="O1154" s="914"/>
      <c r="P1154" s="914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79"/>
      <c r="B1155" s="679"/>
      <c r="C1155" s="679"/>
      <c r="D1155" s="911"/>
      <c r="E1155" s="679"/>
      <c r="F1155" s="679"/>
      <c r="G1155" s="679"/>
      <c r="H1155" s="912"/>
      <c r="I1155" s="913"/>
      <c r="J1155" s="913"/>
      <c r="K1155" s="914"/>
      <c r="L1155" s="914"/>
      <c r="M1155" s="914"/>
      <c r="N1155" s="914"/>
      <c r="O1155" s="914"/>
      <c r="P1155" s="914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79"/>
      <c r="B1156" s="679"/>
      <c r="C1156" s="679"/>
      <c r="D1156" s="911"/>
      <c r="E1156" s="679"/>
      <c r="F1156" s="679"/>
      <c r="G1156" s="679"/>
      <c r="H1156" s="912"/>
      <c r="I1156" s="913"/>
      <c r="J1156" s="913"/>
      <c r="K1156" s="914"/>
      <c r="L1156" s="914"/>
      <c r="M1156" s="914"/>
      <c r="N1156" s="914"/>
      <c r="O1156" s="914"/>
      <c r="P1156" s="914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79"/>
      <c r="B1157" s="679"/>
      <c r="C1157" s="679"/>
      <c r="D1157" s="911"/>
      <c r="E1157" s="679"/>
      <c r="F1157" s="679"/>
      <c r="G1157" s="679"/>
      <c r="H1157" s="912"/>
      <c r="I1157" s="913"/>
      <c r="J1157" s="913"/>
      <c r="K1157" s="914"/>
      <c r="L1157" s="914"/>
      <c r="M1157" s="914"/>
      <c r="N1157" s="914"/>
      <c r="O1157" s="914"/>
      <c r="P1157" s="914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79"/>
      <c r="B1158" s="679"/>
      <c r="C1158" s="679"/>
      <c r="D1158" s="911"/>
      <c r="E1158" s="679"/>
      <c r="F1158" s="679"/>
      <c r="G1158" s="679"/>
      <c r="H1158" s="912"/>
      <c r="I1158" s="913"/>
      <c r="J1158" s="913"/>
      <c r="K1158" s="914"/>
      <c r="L1158" s="914"/>
      <c r="M1158" s="914"/>
      <c r="N1158" s="914"/>
      <c r="O1158" s="914"/>
      <c r="P1158" s="914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79"/>
      <c r="B1159" s="679"/>
      <c r="C1159" s="679"/>
      <c r="D1159" s="911"/>
      <c r="E1159" s="679"/>
      <c r="F1159" s="679"/>
      <c r="G1159" s="679"/>
      <c r="H1159" s="912"/>
      <c r="I1159" s="913"/>
      <c r="J1159" s="913"/>
      <c r="K1159" s="914"/>
      <c r="L1159" s="914"/>
      <c r="M1159" s="914"/>
      <c r="N1159" s="914"/>
      <c r="O1159" s="914"/>
      <c r="P1159" s="914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79"/>
      <c r="B1160" s="679"/>
      <c r="C1160" s="679"/>
      <c r="D1160" s="911"/>
      <c r="E1160" s="679"/>
      <c r="F1160" s="679"/>
      <c r="G1160" s="679"/>
      <c r="H1160" s="912"/>
      <c r="I1160" s="913"/>
      <c r="J1160" s="913"/>
      <c r="K1160" s="914"/>
      <c r="L1160" s="914"/>
      <c r="M1160" s="914"/>
      <c r="N1160" s="914"/>
      <c r="O1160" s="914"/>
      <c r="P1160" s="914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79"/>
      <c r="B1161" s="679"/>
      <c r="C1161" s="679"/>
      <c r="D1161" s="911"/>
      <c r="E1161" s="679"/>
      <c r="F1161" s="679"/>
      <c r="G1161" s="679"/>
      <c r="H1161" s="912"/>
      <c r="I1161" s="913"/>
      <c r="J1161" s="913"/>
      <c r="K1161" s="914"/>
      <c r="L1161" s="914"/>
      <c r="M1161" s="914"/>
      <c r="N1161" s="914"/>
      <c r="O1161" s="914"/>
      <c r="P1161" s="914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79"/>
      <c r="B1162" s="679"/>
      <c r="C1162" s="679"/>
      <c r="D1162" s="911"/>
      <c r="E1162" s="679"/>
      <c r="F1162" s="679"/>
      <c r="G1162" s="679"/>
      <c r="H1162" s="912"/>
      <c r="I1162" s="913"/>
      <c r="J1162" s="913"/>
      <c r="K1162" s="914"/>
      <c r="L1162" s="914"/>
      <c r="M1162" s="914"/>
      <c r="N1162" s="914"/>
      <c r="O1162" s="914"/>
      <c r="P1162" s="914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79"/>
      <c r="B1163" s="679"/>
      <c r="C1163" s="679"/>
      <c r="D1163" s="911"/>
      <c r="E1163" s="679"/>
      <c r="F1163" s="679"/>
      <c r="G1163" s="679"/>
      <c r="H1163" s="912"/>
      <c r="I1163" s="913"/>
      <c r="J1163" s="913"/>
      <c r="K1163" s="914"/>
      <c r="L1163" s="914"/>
      <c r="M1163" s="914"/>
      <c r="N1163" s="914"/>
      <c r="O1163" s="914"/>
      <c r="P1163" s="914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79"/>
      <c r="B1164" s="679"/>
      <c r="C1164" s="679"/>
      <c r="D1164" s="911"/>
      <c r="E1164" s="679"/>
      <c r="F1164" s="679"/>
      <c r="G1164" s="679"/>
      <c r="H1164" s="912"/>
      <c r="I1164" s="913"/>
      <c r="J1164" s="913"/>
      <c r="K1164" s="914"/>
      <c r="L1164" s="914"/>
      <c r="M1164" s="914"/>
      <c r="N1164" s="914"/>
      <c r="O1164" s="914"/>
      <c r="P1164" s="914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79"/>
      <c r="B1165" s="679"/>
      <c r="C1165" s="679"/>
      <c r="D1165" s="911"/>
      <c r="E1165" s="679"/>
      <c r="F1165" s="679"/>
      <c r="G1165" s="679"/>
      <c r="H1165" s="912"/>
      <c r="I1165" s="913"/>
      <c r="J1165" s="913"/>
      <c r="K1165" s="914"/>
      <c r="L1165" s="914"/>
      <c r="M1165" s="914"/>
      <c r="N1165" s="914"/>
      <c r="O1165" s="914"/>
      <c r="P1165" s="914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79"/>
      <c r="B1166" s="679"/>
      <c r="C1166" s="679"/>
      <c r="D1166" s="911"/>
      <c r="E1166" s="679"/>
      <c r="F1166" s="679"/>
      <c r="G1166" s="679"/>
      <c r="H1166" s="912"/>
      <c r="I1166" s="913"/>
      <c r="J1166" s="913"/>
      <c r="K1166" s="914"/>
      <c r="L1166" s="914"/>
      <c r="M1166" s="914"/>
      <c r="N1166" s="914"/>
      <c r="O1166" s="914"/>
      <c r="P1166" s="914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79"/>
      <c r="B1167" s="679"/>
      <c r="C1167" s="679"/>
      <c r="D1167" s="911"/>
      <c r="E1167" s="679"/>
      <c r="F1167" s="679"/>
      <c r="G1167" s="679"/>
      <c r="H1167" s="912"/>
      <c r="I1167" s="913"/>
      <c r="J1167" s="913"/>
      <c r="K1167" s="914"/>
      <c r="L1167" s="914"/>
      <c r="M1167" s="914"/>
      <c r="N1167" s="914"/>
      <c r="O1167" s="914"/>
      <c r="P1167" s="914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79"/>
      <c r="B1168" s="679"/>
      <c r="C1168" s="679"/>
      <c r="D1168" s="911"/>
      <c r="E1168" s="679"/>
      <c r="F1168" s="679"/>
      <c r="G1168" s="679"/>
      <c r="H1168" s="912"/>
      <c r="I1168" s="913"/>
      <c r="J1168" s="913"/>
      <c r="K1168" s="914"/>
      <c r="L1168" s="914"/>
      <c r="M1168" s="914"/>
      <c r="N1168" s="914"/>
      <c r="O1168" s="914"/>
      <c r="P1168" s="914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79"/>
      <c r="B1169" s="679"/>
      <c r="C1169" s="679"/>
      <c r="D1169" s="911"/>
      <c r="E1169" s="679"/>
      <c r="F1169" s="679"/>
      <c r="G1169" s="679"/>
      <c r="H1169" s="912"/>
      <c r="I1169" s="913"/>
      <c r="J1169" s="913"/>
      <c r="K1169" s="914"/>
      <c r="L1169" s="914"/>
      <c r="M1169" s="914"/>
      <c r="N1169" s="914"/>
      <c r="O1169" s="914"/>
      <c r="P1169" s="914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79"/>
      <c r="B1170" s="679"/>
      <c r="C1170" s="679"/>
      <c r="D1170" s="911"/>
      <c r="E1170" s="679"/>
      <c r="F1170" s="679"/>
      <c r="G1170" s="679"/>
      <c r="H1170" s="912"/>
      <c r="I1170" s="913"/>
      <c r="J1170" s="913"/>
      <c r="K1170" s="914"/>
      <c r="L1170" s="914"/>
      <c r="M1170" s="914"/>
      <c r="N1170" s="914"/>
      <c r="O1170" s="914"/>
      <c r="P1170" s="914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79"/>
      <c r="B1171" s="679"/>
      <c r="C1171" s="679"/>
      <c r="D1171" s="911"/>
      <c r="E1171" s="679"/>
      <c r="F1171" s="679"/>
      <c r="G1171" s="679"/>
      <c r="H1171" s="912"/>
      <c r="I1171" s="913"/>
      <c r="J1171" s="913"/>
      <c r="K1171" s="914"/>
      <c r="L1171" s="914"/>
      <c r="M1171" s="914"/>
      <c r="N1171" s="914"/>
      <c r="O1171" s="914"/>
      <c r="P1171" s="914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79"/>
      <c r="B1172" s="679"/>
      <c r="C1172" s="679"/>
      <c r="D1172" s="911"/>
      <c r="E1172" s="679"/>
      <c r="F1172" s="679"/>
      <c r="G1172" s="679"/>
      <c r="H1172" s="912"/>
      <c r="I1172" s="913"/>
      <c r="J1172" s="913"/>
      <c r="K1172" s="914"/>
      <c r="L1172" s="914"/>
      <c r="M1172" s="914"/>
      <c r="N1172" s="914"/>
      <c r="O1172" s="914"/>
      <c r="P1172" s="914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79"/>
      <c r="B1173" s="679"/>
      <c r="C1173" s="679"/>
      <c r="D1173" s="911"/>
      <c r="E1173" s="679"/>
      <c r="F1173" s="679"/>
      <c r="G1173" s="679"/>
      <c r="H1173" s="912"/>
      <c r="I1173" s="913"/>
      <c r="J1173" s="913"/>
      <c r="K1173" s="914"/>
      <c r="L1173" s="914"/>
      <c r="M1173" s="914"/>
      <c r="N1173" s="914"/>
      <c r="O1173" s="914"/>
      <c r="P1173" s="914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79"/>
      <c r="B1174" s="679"/>
      <c r="C1174" s="679"/>
      <c r="D1174" s="911"/>
      <c r="E1174" s="679"/>
      <c r="F1174" s="679"/>
      <c r="G1174" s="679"/>
      <c r="H1174" s="912"/>
      <c r="I1174" s="913"/>
      <c r="J1174" s="913"/>
      <c r="K1174" s="914"/>
      <c r="L1174" s="914"/>
      <c r="M1174" s="914"/>
      <c r="N1174" s="914"/>
      <c r="O1174" s="914"/>
      <c r="P1174" s="914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79"/>
      <c r="B1175" s="679"/>
      <c r="C1175" s="679"/>
      <c r="D1175" s="911"/>
      <c r="E1175" s="679"/>
      <c r="F1175" s="679"/>
      <c r="G1175" s="679"/>
      <c r="H1175" s="912"/>
      <c r="I1175" s="913"/>
      <c r="J1175" s="913"/>
      <c r="K1175" s="914"/>
      <c r="L1175" s="914"/>
      <c r="M1175" s="914"/>
      <c r="N1175" s="914"/>
      <c r="O1175" s="914"/>
      <c r="P1175" s="914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79"/>
      <c r="B1176" s="679"/>
      <c r="C1176" s="679"/>
      <c r="D1176" s="911"/>
      <c r="E1176" s="679"/>
      <c r="F1176" s="679"/>
      <c r="G1176" s="679"/>
      <c r="H1176" s="912"/>
      <c r="I1176" s="913"/>
      <c r="J1176" s="913"/>
      <c r="K1176" s="914"/>
      <c r="L1176" s="914"/>
      <c r="M1176" s="914"/>
      <c r="N1176" s="914"/>
      <c r="O1176" s="914"/>
      <c r="P1176" s="914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79"/>
      <c r="B1177" s="679"/>
      <c r="C1177" s="679"/>
      <c r="D1177" s="911"/>
      <c r="E1177" s="679"/>
      <c r="F1177" s="679"/>
      <c r="G1177" s="679"/>
      <c r="H1177" s="912"/>
      <c r="I1177" s="913"/>
      <c r="J1177" s="913"/>
      <c r="K1177" s="914"/>
      <c r="L1177" s="914"/>
      <c r="M1177" s="914"/>
      <c r="N1177" s="914"/>
      <c r="O1177" s="914"/>
      <c r="P1177" s="914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79"/>
      <c r="B1178" s="679"/>
      <c r="C1178" s="679"/>
      <c r="D1178" s="911"/>
      <c r="E1178" s="679"/>
      <c r="F1178" s="679"/>
      <c r="G1178" s="679"/>
      <c r="H1178" s="912"/>
      <c r="I1178" s="913"/>
      <c r="J1178" s="913"/>
      <c r="K1178" s="914"/>
      <c r="L1178" s="914"/>
      <c r="M1178" s="914"/>
      <c r="N1178" s="914"/>
      <c r="O1178" s="914"/>
      <c r="P1178" s="914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79"/>
      <c r="B1179" s="679"/>
      <c r="C1179" s="679"/>
      <c r="D1179" s="911"/>
      <c r="E1179" s="679"/>
      <c r="F1179" s="679"/>
      <c r="G1179" s="679"/>
      <c r="H1179" s="912"/>
      <c r="I1179" s="913"/>
      <c r="J1179" s="913"/>
      <c r="K1179" s="914"/>
      <c r="L1179" s="914"/>
      <c r="M1179" s="914"/>
      <c r="N1179" s="914"/>
      <c r="O1179" s="914"/>
      <c r="P1179" s="914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79"/>
      <c r="B1180" s="679"/>
      <c r="C1180" s="679"/>
      <c r="D1180" s="911"/>
      <c r="E1180" s="679"/>
      <c r="F1180" s="679"/>
      <c r="G1180" s="679"/>
      <c r="H1180" s="912"/>
      <c r="I1180" s="913"/>
      <c r="J1180" s="913"/>
      <c r="K1180" s="914"/>
      <c r="L1180" s="914"/>
      <c r="M1180" s="914"/>
      <c r="N1180" s="914"/>
      <c r="O1180" s="914"/>
      <c r="P1180" s="914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79"/>
      <c r="B1181" s="679"/>
      <c r="C1181" s="679"/>
      <c r="D1181" s="911"/>
      <c r="E1181" s="679"/>
      <c r="F1181" s="679"/>
      <c r="G1181" s="679"/>
      <c r="H1181" s="912"/>
      <c r="I1181" s="913"/>
      <c r="J1181" s="913"/>
      <c r="K1181" s="914"/>
      <c r="L1181" s="914"/>
      <c r="M1181" s="914"/>
      <c r="N1181" s="914"/>
      <c r="O1181" s="914"/>
      <c r="P1181" s="914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79"/>
      <c r="B1182" s="679"/>
      <c r="C1182" s="679"/>
      <c r="D1182" s="911"/>
      <c r="E1182" s="679"/>
      <c r="F1182" s="679"/>
      <c r="G1182" s="679"/>
      <c r="H1182" s="912"/>
      <c r="I1182" s="913"/>
      <c r="J1182" s="913"/>
      <c r="K1182" s="914"/>
      <c r="L1182" s="914"/>
      <c r="M1182" s="914"/>
      <c r="N1182" s="914"/>
      <c r="O1182" s="914"/>
      <c r="P1182" s="914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79"/>
      <c r="B1183" s="679"/>
      <c r="C1183" s="679"/>
      <c r="D1183" s="911"/>
      <c r="E1183" s="679"/>
      <c r="F1183" s="679"/>
      <c r="G1183" s="679"/>
      <c r="H1183" s="912"/>
      <c r="I1183" s="913"/>
      <c r="J1183" s="913"/>
      <c r="K1183" s="914"/>
      <c r="L1183" s="914"/>
      <c r="M1183" s="914"/>
      <c r="N1183" s="914"/>
      <c r="O1183" s="914"/>
      <c r="P1183" s="914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79"/>
      <c r="B1184" s="679"/>
      <c r="C1184" s="679"/>
      <c r="D1184" s="911"/>
      <c r="E1184" s="679"/>
      <c r="F1184" s="679"/>
      <c r="G1184" s="679"/>
      <c r="H1184" s="912"/>
      <c r="I1184" s="913"/>
      <c r="J1184" s="913"/>
      <c r="K1184" s="914"/>
      <c r="L1184" s="914"/>
      <c r="M1184" s="914"/>
      <c r="N1184" s="914"/>
      <c r="O1184" s="914"/>
      <c r="P1184" s="914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79"/>
      <c r="B1185" s="679"/>
      <c r="C1185" s="679"/>
      <c r="D1185" s="911"/>
      <c r="E1185" s="679"/>
      <c r="F1185" s="679"/>
      <c r="G1185" s="679"/>
      <c r="H1185" s="912"/>
      <c r="I1185" s="913"/>
      <c r="J1185" s="913"/>
      <c r="K1185" s="914"/>
      <c r="L1185" s="914"/>
      <c r="M1185" s="914"/>
      <c r="N1185" s="914"/>
      <c r="O1185" s="914"/>
      <c r="P1185" s="914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79"/>
      <c r="B1186" s="679"/>
      <c r="C1186" s="679"/>
      <c r="D1186" s="911"/>
      <c r="E1186" s="679"/>
      <c r="F1186" s="679"/>
      <c r="G1186" s="679"/>
      <c r="H1186" s="912"/>
      <c r="I1186" s="913"/>
      <c r="J1186" s="913"/>
      <c r="K1186" s="914"/>
      <c r="L1186" s="914"/>
      <c r="M1186" s="914"/>
      <c r="N1186" s="914"/>
      <c r="O1186" s="914"/>
      <c r="P1186" s="914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79"/>
      <c r="B1187" s="679"/>
      <c r="C1187" s="679"/>
      <c r="D1187" s="911"/>
      <c r="E1187" s="679"/>
      <c r="F1187" s="679"/>
      <c r="G1187" s="679"/>
      <c r="H1187" s="912"/>
      <c r="I1187" s="913"/>
      <c r="J1187" s="913"/>
      <c r="K1187" s="914"/>
      <c r="L1187" s="914"/>
      <c r="M1187" s="914"/>
      <c r="N1187" s="914"/>
      <c r="O1187" s="914"/>
      <c r="P1187" s="914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79"/>
      <c r="B1188" s="679"/>
      <c r="C1188" s="679"/>
      <c r="D1188" s="911"/>
      <c r="E1188" s="679"/>
      <c r="F1188" s="679"/>
      <c r="G1188" s="679"/>
      <c r="H1188" s="912"/>
      <c r="I1188" s="913"/>
      <c r="J1188" s="913"/>
      <c r="K1188" s="914"/>
      <c r="L1188" s="914"/>
      <c r="M1188" s="914"/>
      <c r="N1188" s="914"/>
      <c r="O1188" s="914"/>
      <c r="P1188" s="914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79"/>
      <c r="B1189" s="679"/>
      <c r="C1189" s="679"/>
      <c r="D1189" s="911"/>
      <c r="E1189" s="679"/>
      <c r="F1189" s="679"/>
      <c r="G1189" s="679"/>
      <c r="H1189" s="912"/>
      <c r="I1189" s="913"/>
      <c r="J1189" s="913"/>
      <c r="K1189" s="914"/>
      <c r="L1189" s="914"/>
      <c r="M1189" s="914"/>
      <c r="N1189" s="914"/>
      <c r="O1189" s="914"/>
      <c r="P1189" s="914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79"/>
      <c r="B1190" s="679"/>
      <c r="C1190" s="679"/>
      <c r="D1190" s="911"/>
      <c r="E1190" s="679"/>
      <c r="F1190" s="679"/>
      <c r="G1190" s="679"/>
      <c r="H1190" s="912"/>
      <c r="I1190" s="913"/>
      <c r="J1190" s="913"/>
      <c r="K1190" s="914"/>
      <c r="L1190" s="914"/>
      <c r="M1190" s="914"/>
      <c r="N1190" s="914"/>
      <c r="O1190" s="914"/>
      <c r="P1190" s="914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79"/>
      <c r="B1191" s="679"/>
      <c r="C1191" s="679"/>
      <c r="D1191" s="911"/>
      <c r="E1191" s="679"/>
      <c r="F1191" s="679"/>
      <c r="G1191" s="679"/>
      <c r="H1191" s="912"/>
      <c r="I1191" s="913"/>
      <c r="J1191" s="913"/>
      <c r="K1191" s="914"/>
      <c r="L1191" s="914"/>
      <c r="M1191" s="914"/>
      <c r="N1191" s="914"/>
      <c r="O1191" s="914"/>
      <c r="P1191" s="914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79"/>
      <c r="B1192" s="679"/>
      <c r="C1192" s="679"/>
      <c r="D1192" s="911"/>
      <c r="E1192" s="679"/>
      <c r="F1192" s="679"/>
      <c r="G1192" s="679"/>
      <c r="H1192" s="912"/>
      <c r="I1192" s="913"/>
      <c r="J1192" s="913"/>
      <c r="K1192" s="914"/>
      <c r="L1192" s="914"/>
      <c r="M1192" s="914"/>
      <c r="N1192" s="914"/>
      <c r="O1192" s="914"/>
      <c r="P1192" s="914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79"/>
      <c r="B1193" s="679"/>
      <c r="C1193" s="679"/>
      <c r="D1193" s="911"/>
      <c r="E1193" s="679"/>
      <c r="F1193" s="679"/>
      <c r="G1193" s="679"/>
      <c r="H1193" s="912"/>
      <c r="I1193" s="913"/>
      <c r="J1193" s="913"/>
      <c r="K1193" s="914"/>
      <c r="L1193" s="914"/>
      <c r="M1193" s="914"/>
      <c r="N1193" s="914"/>
      <c r="O1193" s="914"/>
      <c r="P1193" s="914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79"/>
      <c r="B1194" s="679"/>
      <c r="C1194" s="679"/>
      <c r="D1194" s="911"/>
      <c r="E1194" s="679"/>
      <c r="F1194" s="679"/>
      <c r="G1194" s="679"/>
      <c r="H1194" s="912"/>
      <c r="I1194" s="913"/>
      <c r="J1194" s="913"/>
      <c r="K1194" s="914"/>
      <c r="L1194" s="914"/>
      <c r="M1194" s="914"/>
      <c r="N1194" s="914"/>
      <c r="O1194" s="914"/>
      <c r="P1194" s="914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79"/>
      <c r="B1195" s="679"/>
      <c r="C1195" s="679"/>
      <c r="D1195" s="911"/>
      <c r="E1195" s="679"/>
      <c r="F1195" s="679"/>
      <c r="G1195" s="679"/>
      <c r="H1195" s="912"/>
      <c r="I1195" s="913"/>
      <c r="J1195" s="913"/>
      <c r="K1195" s="914"/>
      <c r="L1195" s="914"/>
      <c r="M1195" s="914"/>
      <c r="N1195" s="914"/>
      <c r="O1195" s="914"/>
      <c r="P1195" s="914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79"/>
      <c r="B1196" s="679"/>
      <c r="C1196" s="679"/>
      <c r="D1196" s="911"/>
      <c r="E1196" s="679"/>
      <c r="F1196" s="679"/>
      <c r="G1196" s="679"/>
      <c r="H1196" s="912"/>
      <c r="I1196" s="913"/>
      <c r="J1196" s="913"/>
      <c r="K1196" s="914"/>
      <c r="L1196" s="914"/>
      <c r="M1196" s="914"/>
      <c r="N1196" s="914"/>
      <c r="O1196" s="914"/>
      <c r="P1196" s="914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79"/>
      <c r="B1197" s="679"/>
      <c r="C1197" s="679"/>
      <c r="D1197" s="911"/>
      <c r="E1197" s="679"/>
      <c r="F1197" s="679"/>
      <c r="G1197" s="679"/>
      <c r="H1197" s="912"/>
      <c r="I1197" s="913"/>
      <c r="J1197" s="913"/>
      <c r="K1197" s="914"/>
      <c r="L1197" s="914"/>
      <c r="M1197" s="914"/>
      <c r="N1197" s="914"/>
      <c r="O1197" s="914"/>
      <c r="P1197" s="914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79"/>
      <c r="B1198" s="679"/>
      <c r="C1198" s="679"/>
      <c r="D1198" s="911"/>
      <c r="E1198" s="679"/>
      <c r="F1198" s="679"/>
      <c r="G1198" s="679"/>
      <c r="H1198" s="912"/>
      <c r="I1198" s="913"/>
      <c r="J1198" s="913"/>
      <c r="K1198" s="914"/>
      <c r="L1198" s="914"/>
      <c r="M1198" s="914"/>
      <c r="N1198" s="914"/>
      <c r="O1198" s="914"/>
      <c r="P1198" s="914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79"/>
      <c r="B1199" s="679"/>
      <c r="C1199" s="679"/>
      <c r="D1199" s="911"/>
      <c r="E1199" s="679"/>
      <c r="F1199" s="679"/>
      <c r="G1199" s="679"/>
      <c r="H1199" s="912"/>
      <c r="I1199" s="913"/>
      <c r="J1199" s="913"/>
      <c r="K1199" s="914"/>
      <c r="L1199" s="914"/>
      <c r="M1199" s="914"/>
      <c r="N1199" s="914"/>
      <c r="O1199" s="914"/>
      <c r="P1199" s="914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79"/>
      <c r="B1200" s="679"/>
      <c r="C1200" s="679"/>
      <c r="D1200" s="911"/>
      <c r="E1200" s="679"/>
      <c r="F1200" s="679"/>
      <c r="G1200" s="679"/>
      <c r="H1200" s="912"/>
      <c r="I1200" s="913"/>
      <c r="J1200" s="913"/>
      <c r="K1200" s="914"/>
      <c r="L1200" s="914"/>
      <c r="M1200" s="914"/>
      <c r="N1200" s="914"/>
      <c r="O1200" s="914"/>
      <c r="P1200" s="914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79"/>
      <c r="B1201" s="679"/>
      <c r="C1201" s="679"/>
      <c r="D1201" s="911"/>
      <c r="E1201" s="679"/>
      <c r="F1201" s="679"/>
      <c r="G1201" s="679"/>
      <c r="H1201" s="912"/>
      <c r="I1201" s="913"/>
      <c r="J1201" s="913"/>
      <c r="K1201" s="914"/>
      <c r="L1201" s="914"/>
      <c r="M1201" s="914"/>
      <c r="N1201" s="914"/>
      <c r="O1201" s="914"/>
      <c r="P1201" s="914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79"/>
      <c r="B1202" s="679"/>
      <c r="C1202" s="679"/>
      <c r="D1202" s="911"/>
      <c r="E1202" s="679"/>
      <c r="F1202" s="679"/>
      <c r="G1202" s="679"/>
      <c r="H1202" s="912"/>
      <c r="I1202" s="913"/>
      <c r="J1202" s="913"/>
      <c r="K1202" s="914"/>
      <c r="L1202" s="914"/>
      <c r="M1202" s="914"/>
      <c r="N1202" s="914"/>
      <c r="O1202" s="914"/>
      <c r="P1202" s="914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79"/>
      <c r="B1203" s="679"/>
      <c r="C1203" s="679"/>
      <c r="D1203" s="911"/>
      <c r="E1203" s="679"/>
      <c r="F1203" s="679"/>
      <c r="G1203" s="679"/>
      <c r="H1203" s="912"/>
      <c r="I1203" s="913"/>
      <c r="J1203" s="913"/>
      <c r="K1203" s="914"/>
      <c r="L1203" s="914"/>
      <c r="M1203" s="914"/>
      <c r="N1203" s="914"/>
      <c r="O1203" s="914"/>
      <c r="P1203" s="914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79"/>
      <c r="B1204" s="679"/>
      <c r="C1204" s="679"/>
      <c r="D1204" s="911"/>
      <c r="E1204" s="679"/>
      <c r="F1204" s="679"/>
      <c r="G1204" s="679"/>
      <c r="H1204" s="912"/>
      <c r="I1204" s="913"/>
      <c r="J1204" s="913"/>
      <c r="K1204" s="914"/>
      <c r="L1204" s="914"/>
      <c r="M1204" s="914"/>
      <c r="N1204" s="914"/>
      <c r="O1204" s="914"/>
      <c r="P1204" s="914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79"/>
      <c r="B1205" s="679"/>
      <c r="C1205" s="679"/>
      <c r="D1205" s="911"/>
      <c r="E1205" s="679"/>
      <c r="F1205" s="679"/>
      <c r="G1205" s="679"/>
      <c r="H1205" s="912"/>
      <c r="I1205" s="913"/>
      <c r="J1205" s="913"/>
      <c r="K1205" s="914"/>
      <c r="L1205" s="914"/>
      <c r="M1205" s="914"/>
      <c r="N1205" s="914"/>
      <c r="O1205" s="914"/>
      <c r="P1205" s="914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79"/>
      <c r="B1206" s="679"/>
      <c r="C1206" s="679"/>
      <c r="D1206" s="911"/>
      <c r="E1206" s="679"/>
      <c r="F1206" s="679"/>
      <c r="G1206" s="679"/>
      <c r="H1206" s="912"/>
      <c r="I1206" s="913"/>
      <c r="J1206" s="913"/>
      <c r="K1206" s="914"/>
      <c r="L1206" s="914"/>
      <c r="M1206" s="914"/>
      <c r="N1206" s="914"/>
      <c r="O1206" s="914"/>
      <c r="P1206" s="914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79"/>
      <c r="B1207" s="679"/>
      <c r="C1207" s="679"/>
      <c r="D1207" s="911"/>
      <c r="E1207" s="679"/>
      <c r="F1207" s="679"/>
      <c r="G1207" s="679"/>
      <c r="H1207" s="912"/>
      <c r="I1207" s="913"/>
      <c r="J1207" s="913"/>
      <c r="K1207" s="914"/>
      <c r="L1207" s="914"/>
      <c r="M1207" s="914"/>
      <c r="N1207" s="914"/>
      <c r="O1207" s="914"/>
      <c r="P1207" s="914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79"/>
      <c r="B1208" s="679"/>
      <c r="C1208" s="679"/>
      <c r="D1208" s="911"/>
      <c r="E1208" s="679"/>
      <c r="F1208" s="679"/>
      <c r="G1208" s="679"/>
      <c r="H1208" s="912"/>
      <c r="I1208" s="913"/>
      <c r="J1208" s="913"/>
      <c r="K1208" s="914"/>
      <c r="L1208" s="914"/>
      <c r="M1208" s="914"/>
      <c r="N1208" s="914"/>
      <c r="O1208" s="914"/>
      <c r="P1208" s="914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79"/>
      <c r="B1209" s="679"/>
      <c r="C1209" s="679"/>
      <c r="D1209" s="911"/>
      <c r="E1209" s="679"/>
      <c r="F1209" s="679"/>
      <c r="G1209" s="679"/>
      <c r="H1209" s="912"/>
      <c r="I1209" s="913"/>
      <c r="J1209" s="913"/>
      <c r="K1209" s="914"/>
      <c r="L1209" s="914"/>
      <c r="M1209" s="914"/>
      <c r="N1209" s="914"/>
      <c r="O1209" s="914"/>
      <c r="P1209" s="914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79"/>
      <c r="B1210" s="679"/>
      <c r="C1210" s="679"/>
      <c r="D1210" s="911"/>
      <c r="E1210" s="679"/>
      <c r="F1210" s="679"/>
      <c r="G1210" s="679"/>
      <c r="H1210" s="912"/>
      <c r="I1210" s="913"/>
      <c r="J1210" s="913"/>
      <c r="K1210" s="914"/>
      <c r="L1210" s="914"/>
      <c r="M1210" s="914"/>
      <c r="N1210" s="914"/>
      <c r="O1210" s="914"/>
      <c r="P1210" s="914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79"/>
      <c r="B1211" s="679"/>
      <c r="C1211" s="679"/>
      <c r="D1211" s="911"/>
      <c r="E1211" s="679"/>
      <c r="F1211" s="679"/>
      <c r="G1211" s="679"/>
      <c r="H1211" s="912"/>
      <c r="I1211" s="913"/>
      <c r="J1211" s="913"/>
      <c r="K1211" s="914"/>
      <c r="L1211" s="914"/>
      <c r="M1211" s="914"/>
      <c r="N1211" s="914"/>
      <c r="O1211" s="914"/>
      <c r="P1211" s="914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79"/>
      <c r="B1212" s="679"/>
      <c r="C1212" s="679"/>
      <c r="D1212" s="911"/>
      <c r="E1212" s="679"/>
      <c r="F1212" s="679"/>
      <c r="G1212" s="679"/>
      <c r="H1212" s="912"/>
      <c r="I1212" s="913"/>
      <c r="J1212" s="913"/>
      <c r="K1212" s="914"/>
      <c r="L1212" s="914"/>
      <c r="M1212" s="914"/>
      <c r="N1212" s="914"/>
      <c r="O1212" s="914"/>
      <c r="P1212" s="914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79"/>
      <c r="B1213" s="679"/>
      <c r="C1213" s="679"/>
      <c r="D1213" s="911"/>
      <c r="E1213" s="679"/>
      <c r="F1213" s="679"/>
      <c r="G1213" s="679"/>
      <c r="H1213" s="912"/>
      <c r="I1213" s="913"/>
      <c r="J1213" s="913"/>
      <c r="K1213" s="914"/>
      <c r="L1213" s="914"/>
      <c r="M1213" s="914"/>
      <c r="N1213" s="914"/>
      <c r="O1213" s="914"/>
      <c r="P1213" s="914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79"/>
      <c r="B1214" s="679"/>
      <c r="C1214" s="679"/>
      <c r="D1214" s="911"/>
      <c r="E1214" s="679"/>
      <c r="F1214" s="679"/>
      <c r="G1214" s="679"/>
      <c r="H1214" s="912"/>
      <c r="I1214" s="913"/>
      <c r="J1214" s="913"/>
      <c r="K1214" s="914"/>
      <c r="L1214" s="914"/>
      <c r="M1214" s="914"/>
      <c r="N1214" s="914"/>
      <c r="O1214" s="914"/>
      <c r="P1214" s="914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79"/>
      <c r="B1215" s="679"/>
      <c r="C1215" s="679"/>
      <c r="D1215" s="911"/>
      <c r="E1215" s="679"/>
      <c r="F1215" s="679"/>
      <c r="G1215" s="679"/>
      <c r="H1215" s="912"/>
      <c r="I1215" s="913"/>
      <c r="J1215" s="913"/>
      <c r="K1215" s="914"/>
      <c r="L1215" s="914"/>
      <c r="M1215" s="914"/>
      <c r="N1215" s="914"/>
      <c r="O1215" s="914"/>
      <c r="P1215" s="914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79"/>
      <c r="B1216" s="679"/>
      <c r="C1216" s="679"/>
      <c r="D1216" s="911"/>
      <c r="E1216" s="679"/>
      <c r="F1216" s="679"/>
      <c r="G1216" s="679"/>
      <c r="H1216" s="912"/>
      <c r="I1216" s="913"/>
      <c r="J1216" s="913"/>
      <c r="K1216" s="914"/>
      <c r="L1216" s="914"/>
      <c r="M1216" s="914"/>
      <c r="N1216" s="914"/>
      <c r="O1216" s="914"/>
      <c r="P1216" s="914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79"/>
      <c r="B1217" s="679"/>
      <c r="C1217" s="679"/>
      <c r="D1217" s="911"/>
      <c r="E1217" s="679"/>
      <c r="F1217" s="679"/>
      <c r="G1217" s="679"/>
      <c r="H1217" s="912"/>
      <c r="I1217" s="913"/>
      <c r="J1217" s="913"/>
      <c r="K1217" s="914"/>
      <c r="L1217" s="914"/>
      <c r="M1217" s="914"/>
      <c r="N1217" s="914"/>
      <c r="O1217" s="914"/>
      <c r="P1217" s="914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79"/>
      <c r="B1218" s="679"/>
      <c r="C1218" s="679"/>
      <c r="D1218" s="911"/>
      <c r="E1218" s="679"/>
      <c r="F1218" s="679"/>
      <c r="G1218" s="679"/>
      <c r="H1218" s="912"/>
      <c r="I1218" s="913"/>
      <c r="J1218" s="913"/>
      <c r="K1218" s="914"/>
      <c r="L1218" s="914"/>
      <c r="M1218" s="914"/>
      <c r="N1218" s="914"/>
      <c r="O1218" s="914"/>
      <c r="P1218" s="914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79"/>
      <c r="B1219" s="679"/>
      <c r="C1219" s="679"/>
      <c r="D1219" s="911"/>
      <c r="E1219" s="679"/>
      <c r="F1219" s="679"/>
      <c r="G1219" s="679"/>
      <c r="H1219" s="912"/>
      <c r="I1219" s="913"/>
      <c r="J1219" s="913"/>
      <c r="K1219" s="914"/>
      <c r="L1219" s="914"/>
      <c r="M1219" s="914"/>
      <c r="N1219" s="914"/>
      <c r="O1219" s="914"/>
      <c r="P1219" s="914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79"/>
      <c r="B1220" s="679"/>
      <c r="C1220" s="679"/>
      <c r="D1220" s="911"/>
      <c r="E1220" s="679"/>
      <c r="F1220" s="679"/>
      <c r="G1220" s="679"/>
      <c r="H1220" s="912"/>
      <c r="I1220" s="913"/>
      <c r="J1220" s="913"/>
      <c r="K1220" s="914"/>
      <c r="L1220" s="914"/>
      <c r="M1220" s="914"/>
      <c r="N1220" s="914"/>
      <c r="O1220" s="914"/>
      <c r="P1220" s="914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79"/>
      <c r="B1221" s="679"/>
      <c r="C1221" s="679"/>
      <c r="D1221" s="911"/>
      <c r="E1221" s="679"/>
      <c r="F1221" s="679"/>
      <c r="G1221" s="679"/>
      <c r="H1221" s="912"/>
      <c r="I1221" s="913"/>
      <c r="J1221" s="913"/>
      <c r="K1221" s="914"/>
      <c r="L1221" s="914"/>
      <c r="M1221" s="914"/>
      <c r="N1221" s="914"/>
      <c r="O1221" s="914"/>
      <c r="P1221" s="914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79"/>
      <c r="B1222" s="679"/>
      <c r="C1222" s="679"/>
      <c r="D1222" s="911"/>
      <c r="E1222" s="679"/>
      <c r="F1222" s="679"/>
      <c r="G1222" s="679"/>
      <c r="H1222" s="912"/>
      <c r="I1222" s="913"/>
      <c r="J1222" s="913"/>
      <c r="K1222" s="914"/>
      <c r="L1222" s="914"/>
      <c r="M1222" s="914"/>
      <c r="N1222" s="914"/>
      <c r="O1222" s="914"/>
      <c r="P1222" s="914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79"/>
      <c r="B1223" s="679"/>
      <c r="C1223" s="679"/>
      <c r="D1223" s="911"/>
      <c r="E1223" s="679"/>
      <c r="F1223" s="679"/>
      <c r="G1223" s="679"/>
      <c r="H1223" s="912"/>
      <c r="I1223" s="913"/>
      <c r="J1223" s="913"/>
      <c r="K1223" s="914"/>
      <c r="L1223" s="914"/>
      <c r="M1223" s="914"/>
      <c r="N1223" s="914"/>
      <c r="O1223" s="914"/>
      <c r="P1223" s="914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79"/>
      <c r="B1224" s="679"/>
      <c r="C1224" s="679"/>
      <c r="D1224" s="911"/>
      <c r="E1224" s="679"/>
      <c r="F1224" s="679"/>
      <c r="G1224" s="679"/>
      <c r="H1224" s="912"/>
      <c r="I1224" s="913"/>
      <c r="J1224" s="913"/>
      <c r="K1224" s="914"/>
      <c r="L1224" s="914"/>
      <c r="M1224" s="914"/>
      <c r="N1224" s="914"/>
      <c r="O1224" s="914"/>
      <c r="P1224" s="914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79"/>
      <c r="B1225" s="679"/>
      <c r="C1225" s="679"/>
      <c r="D1225" s="911"/>
      <c r="E1225" s="679"/>
      <c r="F1225" s="679"/>
      <c r="G1225" s="679"/>
      <c r="H1225" s="912"/>
      <c r="I1225" s="913"/>
      <c r="J1225" s="913"/>
      <c r="K1225" s="914"/>
      <c r="L1225" s="914"/>
      <c r="M1225" s="914"/>
      <c r="N1225" s="914"/>
      <c r="O1225" s="914"/>
      <c r="P1225" s="914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79"/>
      <c r="B1226" s="679"/>
      <c r="C1226" s="679"/>
      <c r="D1226" s="911"/>
      <c r="E1226" s="679"/>
      <c r="F1226" s="679"/>
      <c r="G1226" s="679"/>
      <c r="H1226" s="912"/>
      <c r="I1226" s="913"/>
      <c r="J1226" s="913"/>
      <c r="K1226" s="914"/>
      <c r="L1226" s="914"/>
      <c r="M1226" s="914"/>
      <c r="N1226" s="914"/>
      <c r="O1226" s="914"/>
      <c r="P1226" s="914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79"/>
      <c r="B1227" s="679"/>
      <c r="C1227" s="679"/>
      <c r="D1227" s="911"/>
      <c r="E1227" s="679"/>
      <c r="F1227" s="679"/>
      <c r="G1227" s="679"/>
      <c r="H1227" s="912"/>
      <c r="I1227" s="913"/>
      <c r="J1227" s="913"/>
      <c r="K1227" s="914"/>
      <c r="L1227" s="914"/>
      <c r="M1227" s="914"/>
      <c r="N1227" s="914"/>
      <c r="O1227" s="914"/>
      <c r="P1227" s="914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79"/>
      <c r="B1228" s="679"/>
      <c r="C1228" s="679"/>
      <c r="D1228" s="911"/>
      <c r="E1228" s="679"/>
      <c r="F1228" s="679"/>
      <c r="G1228" s="679"/>
      <c r="H1228" s="912"/>
      <c r="I1228" s="913"/>
      <c r="J1228" s="913"/>
      <c r="K1228" s="914"/>
      <c r="L1228" s="914"/>
      <c r="M1228" s="914"/>
      <c r="N1228" s="914"/>
      <c r="O1228" s="914"/>
      <c r="P1228" s="914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79"/>
      <c r="B1229" s="679"/>
      <c r="C1229" s="679"/>
      <c r="D1229" s="911"/>
      <c r="E1229" s="679"/>
      <c r="F1229" s="679"/>
      <c r="G1229" s="679"/>
      <c r="H1229" s="912"/>
      <c r="I1229" s="913"/>
      <c r="J1229" s="913"/>
      <c r="K1229" s="914"/>
      <c r="L1229" s="914"/>
      <c r="M1229" s="914"/>
      <c r="N1229" s="914"/>
      <c r="O1229" s="914"/>
      <c r="P1229" s="914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79"/>
      <c r="B1230" s="679"/>
      <c r="C1230" s="679"/>
      <c r="D1230" s="911"/>
      <c r="E1230" s="679"/>
      <c r="F1230" s="679"/>
      <c r="G1230" s="679"/>
      <c r="H1230" s="912"/>
      <c r="I1230" s="913"/>
      <c r="J1230" s="913"/>
      <c r="K1230" s="914"/>
      <c r="L1230" s="914"/>
      <c r="M1230" s="914"/>
      <c r="N1230" s="914"/>
      <c r="O1230" s="914"/>
      <c r="P1230" s="914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79"/>
      <c r="B1231" s="679"/>
      <c r="C1231" s="679"/>
      <c r="D1231" s="911"/>
      <c r="E1231" s="679"/>
      <c r="F1231" s="679"/>
      <c r="G1231" s="679"/>
      <c r="H1231" s="912"/>
      <c r="I1231" s="913"/>
      <c r="J1231" s="913"/>
      <c r="K1231" s="914"/>
      <c r="L1231" s="914"/>
      <c r="M1231" s="914"/>
      <c r="N1231" s="914"/>
      <c r="O1231" s="914"/>
      <c r="P1231" s="914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79"/>
      <c r="B1232" s="679"/>
      <c r="C1232" s="679"/>
      <c r="D1232" s="911"/>
      <c r="E1232" s="679"/>
      <c r="F1232" s="679"/>
      <c r="G1232" s="679"/>
      <c r="H1232" s="912"/>
      <c r="I1232" s="913"/>
      <c r="J1232" s="913"/>
      <c r="K1232" s="914"/>
      <c r="L1232" s="914"/>
      <c r="M1232" s="914"/>
      <c r="N1232" s="914"/>
      <c r="O1232" s="914"/>
      <c r="P1232" s="914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79"/>
      <c r="B1233" s="679"/>
      <c r="C1233" s="679"/>
      <c r="D1233" s="911"/>
      <c r="E1233" s="679"/>
      <c r="F1233" s="679"/>
      <c r="G1233" s="679"/>
      <c r="H1233" s="912"/>
      <c r="I1233" s="913"/>
      <c r="J1233" s="913"/>
      <c r="K1233" s="914"/>
      <c r="L1233" s="914"/>
      <c r="M1233" s="914"/>
      <c r="N1233" s="914"/>
      <c r="O1233" s="914"/>
      <c r="P1233" s="914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79"/>
      <c r="B1234" s="679"/>
      <c r="C1234" s="679"/>
      <c r="D1234" s="911"/>
      <c r="E1234" s="679"/>
      <c r="F1234" s="679"/>
      <c r="G1234" s="679"/>
      <c r="H1234" s="912"/>
      <c r="I1234" s="913"/>
      <c r="J1234" s="913"/>
      <c r="K1234" s="914"/>
      <c r="L1234" s="914"/>
      <c r="M1234" s="914"/>
      <c r="N1234" s="914"/>
      <c r="O1234" s="914"/>
      <c r="P1234" s="914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79"/>
      <c r="B1235" s="679"/>
      <c r="C1235" s="679"/>
      <c r="D1235" s="911"/>
      <c r="E1235" s="679"/>
      <c r="F1235" s="679"/>
      <c r="G1235" s="679"/>
      <c r="H1235" s="912"/>
      <c r="I1235" s="913"/>
      <c r="J1235" s="913"/>
      <c r="K1235" s="914"/>
      <c r="L1235" s="914"/>
      <c r="M1235" s="914"/>
      <c r="N1235" s="914"/>
      <c r="O1235" s="914"/>
      <c r="P1235" s="914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79"/>
      <c r="B1236" s="679"/>
      <c r="C1236" s="679"/>
      <c r="D1236" s="911"/>
      <c r="E1236" s="679"/>
      <c r="F1236" s="679"/>
      <c r="G1236" s="679"/>
      <c r="H1236" s="912"/>
      <c r="I1236" s="913"/>
      <c r="J1236" s="913"/>
      <c r="K1236" s="914"/>
      <c r="L1236" s="914"/>
      <c r="M1236" s="914"/>
      <c r="N1236" s="914"/>
      <c r="O1236" s="914"/>
      <c r="P1236" s="914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79"/>
      <c r="B1237" s="679"/>
      <c r="C1237" s="679"/>
      <c r="D1237" s="911"/>
      <c r="E1237" s="679"/>
      <c r="F1237" s="679"/>
      <c r="G1237" s="679"/>
      <c r="H1237" s="912"/>
      <c r="I1237" s="913"/>
      <c r="J1237" s="913"/>
      <c r="K1237" s="914"/>
      <c r="L1237" s="914"/>
      <c r="M1237" s="914"/>
      <c r="N1237" s="914"/>
      <c r="O1237" s="914"/>
      <c r="P1237" s="914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79"/>
      <c r="B1238" s="679"/>
      <c r="C1238" s="679"/>
      <c r="D1238" s="911"/>
      <c r="E1238" s="679"/>
      <c r="F1238" s="679"/>
      <c r="G1238" s="679"/>
      <c r="H1238" s="912"/>
      <c r="I1238" s="913"/>
      <c r="J1238" s="913"/>
      <c r="K1238" s="914"/>
      <c r="L1238" s="914"/>
      <c r="M1238" s="914"/>
      <c r="N1238" s="914"/>
      <c r="O1238" s="914"/>
      <c r="P1238" s="914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79"/>
      <c r="B1239" s="679"/>
      <c r="C1239" s="679"/>
      <c r="D1239" s="911"/>
      <c r="E1239" s="679"/>
      <c r="F1239" s="679"/>
      <c r="G1239" s="679"/>
      <c r="H1239" s="912"/>
      <c r="I1239" s="913"/>
      <c r="J1239" s="913"/>
      <c r="K1239" s="914"/>
      <c r="L1239" s="914"/>
      <c r="M1239" s="914"/>
      <c r="N1239" s="914"/>
      <c r="O1239" s="914"/>
      <c r="P1239" s="914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79"/>
      <c r="B1240" s="679"/>
      <c r="C1240" s="679"/>
      <c r="D1240" s="911"/>
      <c r="E1240" s="679"/>
      <c r="F1240" s="679"/>
      <c r="G1240" s="679"/>
      <c r="H1240" s="912"/>
      <c r="I1240" s="913"/>
      <c r="J1240" s="913"/>
      <c r="K1240" s="914"/>
      <c r="L1240" s="914"/>
      <c r="M1240" s="914"/>
      <c r="N1240" s="914"/>
      <c r="O1240" s="914"/>
      <c r="P1240" s="914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79"/>
      <c r="B1241" s="679"/>
      <c r="C1241" s="679"/>
      <c r="D1241" s="911"/>
      <c r="E1241" s="679"/>
      <c r="F1241" s="679"/>
      <c r="G1241" s="679"/>
      <c r="H1241" s="912"/>
      <c r="I1241" s="913"/>
      <c r="J1241" s="913"/>
      <c r="K1241" s="914"/>
      <c r="L1241" s="914"/>
      <c r="M1241" s="914"/>
      <c r="N1241" s="914"/>
      <c r="O1241" s="914"/>
      <c r="P1241" s="914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79"/>
      <c r="B1242" s="679"/>
      <c r="C1242" s="679"/>
      <c r="D1242" s="911"/>
      <c r="E1242" s="679"/>
      <c r="F1242" s="679"/>
      <c r="G1242" s="679"/>
      <c r="H1242" s="912"/>
      <c r="I1242" s="913"/>
      <c r="J1242" s="913"/>
      <c r="K1242" s="914"/>
      <c r="L1242" s="914"/>
      <c r="M1242" s="914"/>
      <c r="N1242" s="914"/>
      <c r="O1242" s="914"/>
      <c r="P1242" s="914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79"/>
      <c r="B1243" s="679"/>
      <c r="C1243" s="679"/>
      <c r="D1243" s="911"/>
      <c r="E1243" s="679"/>
      <c r="F1243" s="679"/>
      <c r="G1243" s="679"/>
      <c r="H1243" s="912"/>
      <c r="I1243" s="913"/>
      <c r="J1243" s="913"/>
      <c r="K1243" s="914"/>
      <c r="L1243" s="914"/>
      <c r="M1243" s="914"/>
      <c r="N1243" s="914"/>
      <c r="O1243" s="914"/>
      <c r="P1243" s="914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79"/>
      <c r="B1244" s="679"/>
      <c r="C1244" s="679"/>
      <c r="D1244" s="911"/>
      <c r="E1244" s="679"/>
      <c r="F1244" s="679"/>
      <c r="G1244" s="679"/>
      <c r="H1244" s="912"/>
      <c r="I1244" s="913"/>
      <c r="J1244" s="913"/>
      <c r="K1244" s="914"/>
      <c r="L1244" s="914"/>
      <c r="M1244" s="914"/>
      <c r="N1244" s="914"/>
      <c r="O1244" s="914"/>
      <c r="P1244" s="914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79"/>
      <c r="B1245" s="679"/>
      <c r="C1245" s="679"/>
      <c r="D1245" s="911"/>
      <c r="E1245" s="679"/>
      <c r="F1245" s="679"/>
      <c r="G1245" s="679"/>
      <c r="H1245" s="912"/>
      <c r="I1245" s="913"/>
      <c r="J1245" s="913"/>
      <c r="K1245" s="914"/>
      <c r="L1245" s="914"/>
      <c r="M1245" s="914"/>
      <c r="N1245" s="914"/>
      <c r="O1245" s="914"/>
      <c r="P1245" s="914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79"/>
      <c r="B1246" s="679"/>
      <c r="C1246" s="679"/>
      <c r="D1246" s="911"/>
      <c r="E1246" s="679"/>
      <c r="F1246" s="679"/>
      <c r="G1246" s="679"/>
      <c r="H1246" s="912"/>
      <c r="I1246" s="913"/>
      <c r="J1246" s="913"/>
      <c r="K1246" s="914"/>
      <c r="L1246" s="914"/>
      <c r="M1246" s="914"/>
      <c r="N1246" s="914"/>
      <c r="O1246" s="914"/>
      <c r="P1246" s="914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79"/>
      <c r="B1247" s="679"/>
      <c r="C1247" s="679"/>
      <c r="D1247" s="911"/>
      <c r="E1247" s="679"/>
      <c r="F1247" s="679"/>
      <c r="G1247" s="679"/>
      <c r="H1247" s="912"/>
      <c r="I1247" s="913"/>
      <c r="J1247" s="913"/>
      <c r="K1247" s="914"/>
      <c r="L1247" s="914"/>
      <c r="M1247" s="914"/>
      <c r="N1247" s="914"/>
      <c r="O1247" s="914"/>
      <c r="P1247" s="914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79"/>
      <c r="B1248" s="679"/>
      <c r="C1248" s="679"/>
      <c r="D1248" s="911"/>
      <c r="E1248" s="679"/>
      <c r="F1248" s="679"/>
      <c r="G1248" s="679"/>
      <c r="H1248" s="912"/>
      <c r="I1248" s="913"/>
      <c r="J1248" s="913"/>
      <c r="K1248" s="914"/>
      <c r="L1248" s="914"/>
      <c r="M1248" s="914"/>
      <c r="N1248" s="914"/>
      <c r="O1248" s="914"/>
      <c r="P1248" s="914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79"/>
      <c r="B1249" s="679"/>
      <c r="C1249" s="679"/>
      <c r="D1249" s="911"/>
      <c r="E1249" s="679"/>
      <c r="F1249" s="679"/>
      <c r="G1249" s="679"/>
      <c r="H1249" s="912"/>
      <c r="I1249" s="913"/>
      <c r="J1249" s="913"/>
      <c r="K1249" s="914"/>
      <c r="L1249" s="914"/>
      <c r="M1249" s="914"/>
      <c r="N1249" s="914"/>
      <c r="O1249" s="914"/>
      <c r="P1249" s="914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79"/>
      <c r="B1250" s="679"/>
      <c r="C1250" s="679"/>
      <c r="D1250" s="911"/>
      <c r="E1250" s="679"/>
      <c r="F1250" s="679"/>
      <c r="G1250" s="679"/>
      <c r="H1250" s="912"/>
      <c r="I1250" s="913"/>
      <c r="J1250" s="913"/>
      <c r="K1250" s="914"/>
      <c r="L1250" s="914"/>
      <c r="M1250" s="914"/>
      <c r="N1250" s="914"/>
      <c r="O1250" s="914"/>
      <c r="P1250" s="914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79"/>
      <c r="B1251" s="679"/>
      <c r="C1251" s="679"/>
      <c r="D1251" s="911"/>
      <c r="E1251" s="679"/>
      <c r="F1251" s="679"/>
      <c r="G1251" s="679"/>
      <c r="H1251" s="912"/>
      <c r="I1251" s="913"/>
      <c r="J1251" s="913"/>
      <c r="K1251" s="914"/>
      <c r="L1251" s="914"/>
      <c r="M1251" s="914"/>
      <c r="N1251" s="914"/>
      <c r="O1251" s="914"/>
      <c r="P1251" s="914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79"/>
      <c r="B1252" s="679"/>
      <c r="C1252" s="679"/>
      <c r="D1252" s="911"/>
      <c r="E1252" s="679"/>
      <c r="F1252" s="679"/>
      <c r="G1252" s="679"/>
      <c r="H1252" s="912"/>
      <c r="I1252" s="913"/>
      <c r="J1252" s="913"/>
      <c r="K1252" s="914"/>
      <c r="L1252" s="914"/>
      <c r="M1252" s="914"/>
      <c r="N1252" s="914"/>
      <c r="O1252" s="914"/>
      <c r="P1252" s="914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79"/>
      <c r="B1253" s="679"/>
      <c r="C1253" s="679"/>
      <c r="D1253" s="911"/>
      <c r="E1253" s="679"/>
      <c r="F1253" s="679"/>
      <c r="G1253" s="679"/>
      <c r="H1253" s="912"/>
      <c r="I1253" s="913"/>
      <c r="J1253" s="913"/>
      <c r="K1253" s="914"/>
      <c r="L1253" s="914"/>
      <c r="M1253" s="914"/>
      <c r="N1253" s="914"/>
      <c r="O1253" s="914"/>
      <c r="P1253" s="914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79"/>
      <c r="B1254" s="679"/>
      <c r="C1254" s="679"/>
      <c r="D1254" s="911"/>
      <c r="E1254" s="679"/>
      <c r="F1254" s="679"/>
      <c r="G1254" s="679"/>
      <c r="H1254" s="912"/>
      <c r="I1254" s="913"/>
      <c r="J1254" s="913"/>
      <c r="K1254" s="914"/>
      <c r="L1254" s="914"/>
      <c r="M1254" s="914"/>
      <c r="N1254" s="914"/>
      <c r="O1254" s="914"/>
      <c r="P1254" s="914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79"/>
      <c r="B1255" s="679"/>
      <c r="C1255" s="679"/>
      <c r="D1255" s="911"/>
      <c r="E1255" s="679"/>
      <c r="F1255" s="679"/>
      <c r="G1255" s="679"/>
      <c r="H1255" s="912"/>
      <c r="I1255" s="913"/>
      <c r="J1255" s="913"/>
      <c r="K1255" s="914"/>
      <c r="L1255" s="914"/>
      <c r="M1255" s="914"/>
      <c r="N1255" s="914"/>
      <c r="O1255" s="914"/>
      <c r="P1255" s="914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79"/>
      <c r="B1256" s="679"/>
      <c r="C1256" s="679"/>
      <c r="D1256" s="911"/>
      <c r="E1256" s="679"/>
      <c r="F1256" s="679"/>
      <c r="G1256" s="679"/>
      <c r="H1256" s="912"/>
      <c r="I1256" s="913"/>
      <c r="J1256" s="913"/>
      <c r="K1256" s="914"/>
      <c r="L1256" s="914"/>
      <c r="M1256" s="914"/>
      <c r="N1256" s="914"/>
      <c r="O1256" s="914"/>
      <c r="P1256" s="914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79"/>
      <c r="B1257" s="679"/>
      <c r="C1257" s="679"/>
      <c r="D1257" s="911"/>
      <c r="E1257" s="679"/>
      <c r="F1257" s="679"/>
      <c r="G1257" s="679"/>
      <c r="H1257" s="912"/>
      <c r="I1257" s="913"/>
      <c r="J1257" s="913"/>
      <c r="K1257" s="914"/>
      <c r="L1257" s="914"/>
      <c r="M1257" s="914"/>
      <c r="N1257" s="914"/>
      <c r="O1257" s="914"/>
      <c r="P1257" s="914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79"/>
      <c r="B1258" s="679"/>
      <c r="C1258" s="679"/>
      <c r="D1258" s="911"/>
      <c r="E1258" s="679"/>
      <c r="F1258" s="679"/>
      <c r="G1258" s="679"/>
      <c r="H1258" s="912"/>
      <c r="I1258" s="913"/>
      <c r="J1258" s="913"/>
      <c r="K1258" s="914"/>
      <c r="L1258" s="914"/>
      <c r="M1258" s="914"/>
      <c r="N1258" s="914"/>
      <c r="O1258" s="914"/>
      <c r="P1258" s="914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79"/>
      <c r="B1259" s="679"/>
      <c r="C1259" s="679"/>
      <c r="D1259" s="911"/>
      <c r="E1259" s="679"/>
      <c r="F1259" s="679"/>
      <c r="G1259" s="679"/>
      <c r="H1259" s="912"/>
      <c r="I1259" s="913"/>
      <c r="J1259" s="913"/>
      <c r="K1259" s="914"/>
      <c r="L1259" s="914"/>
      <c r="M1259" s="914"/>
      <c r="N1259" s="914"/>
      <c r="O1259" s="914"/>
      <c r="P1259" s="914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79"/>
      <c r="B1260" s="679"/>
      <c r="C1260" s="679"/>
      <c r="D1260" s="911"/>
      <c r="E1260" s="679"/>
      <c r="F1260" s="679"/>
      <c r="G1260" s="679"/>
      <c r="H1260" s="912"/>
      <c r="I1260" s="913"/>
      <c r="J1260" s="913"/>
      <c r="K1260" s="914"/>
      <c r="L1260" s="914"/>
      <c r="M1260" s="914"/>
      <c r="N1260" s="914"/>
      <c r="O1260" s="914"/>
      <c r="P1260" s="914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79"/>
      <c r="B1261" s="679"/>
      <c r="C1261" s="679"/>
      <c r="D1261" s="911"/>
      <c r="E1261" s="679"/>
      <c r="F1261" s="679"/>
      <c r="G1261" s="679"/>
      <c r="H1261" s="912"/>
      <c r="I1261" s="913"/>
      <c r="J1261" s="913"/>
      <c r="K1261" s="914"/>
      <c r="L1261" s="914"/>
      <c r="M1261" s="914"/>
      <c r="N1261" s="914"/>
      <c r="O1261" s="914"/>
      <c r="P1261" s="914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79"/>
      <c r="B1262" s="679"/>
      <c r="C1262" s="679"/>
      <c r="D1262" s="911"/>
      <c r="E1262" s="679"/>
      <c r="F1262" s="679"/>
      <c r="G1262" s="679"/>
      <c r="H1262" s="912"/>
      <c r="I1262" s="913"/>
      <c r="J1262" s="913"/>
      <c r="K1262" s="914"/>
      <c r="L1262" s="914"/>
      <c r="M1262" s="914"/>
      <c r="N1262" s="914"/>
      <c r="O1262" s="914"/>
      <c r="P1262" s="914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79"/>
      <c r="B1263" s="679"/>
      <c r="C1263" s="679"/>
      <c r="D1263" s="911"/>
      <c r="E1263" s="679"/>
      <c r="F1263" s="679"/>
      <c r="G1263" s="679"/>
      <c r="H1263" s="912"/>
      <c r="I1263" s="913"/>
      <c r="J1263" s="913"/>
      <c r="K1263" s="914"/>
      <c r="L1263" s="914"/>
      <c r="M1263" s="914"/>
      <c r="N1263" s="914"/>
      <c r="O1263" s="914"/>
      <c r="P1263" s="914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79"/>
      <c r="B1264" s="679"/>
      <c r="C1264" s="679"/>
      <c r="D1264" s="911"/>
      <c r="E1264" s="679"/>
      <c r="F1264" s="679"/>
      <c r="G1264" s="679"/>
      <c r="H1264" s="912"/>
      <c r="I1264" s="913"/>
      <c r="J1264" s="913"/>
      <c r="K1264" s="914"/>
      <c r="L1264" s="914"/>
      <c r="M1264" s="914"/>
      <c r="N1264" s="914"/>
      <c r="O1264" s="914"/>
      <c r="P1264" s="914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79"/>
      <c r="B1265" s="679"/>
      <c r="C1265" s="679"/>
      <c r="D1265" s="911"/>
      <c r="E1265" s="679"/>
      <c r="F1265" s="679"/>
      <c r="G1265" s="679"/>
      <c r="H1265" s="912"/>
      <c r="I1265" s="913"/>
      <c r="J1265" s="913"/>
      <c r="K1265" s="914"/>
      <c r="L1265" s="914"/>
      <c r="M1265" s="914"/>
      <c r="N1265" s="914"/>
      <c r="O1265" s="914"/>
      <c r="P1265" s="914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79"/>
      <c r="B1266" s="679"/>
      <c r="C1266" s="679"/>
      <c r="D1266" s="911"/>
      <c r="E1266" s="679"/>
      <c r="F1266" s="679"/>
      <c r="G1266" s="679"/>
      <c r="H1266" s="912"/>
      <c r="I1266" s="913"/>
      <c r="J1266" s="913"/>
      <c r="K1266" s="914"/>
      <c r="L1266" s="914"/>
      <c r="M1266" s="914"/>
      <c r="N1266" s="914"/>
      <c r="O1266" s="914"/>
      <c r="P1266" s="914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79"/>
      <c r="B1267" s="679"/>
      <c r="C1267" s="679"/>
      <c r="D1267" s="911"/>
      <c r="E1267" s="679"/>
      <c r="F1267" s="679"/>
      <c r="G1267" s="679"/>
      <c r="H1267" s="912"/>
      <c r="I1267" s="913"/>
      <c r="J1267" s="913"/>
      <c r="K1267" s="914"/>
      <c r="L1267" s="914"/>
      <c r="M1267" s="914"/>
      <c r="N1267" s="914"/>
      <c r="O1267" s="914"/>
      <c r="P1267" s="914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79"/>
      <c r="B1268" s="679"/>
      <c r="C1268" s="679"/>
      <c r="D1268" s="911"/>
      <c r="E1268" s="679"/>
      <c r="F1268" s="679"/>
      <c r="G1268" s="679"/>
      <c r="H1268" s="912"/>
      <c r="I1268" s="913"/>
      <c r="J1268" s="913"/>
      <c r="K1268" s="914"/>
      <c r="L1268" s="914"/>
      <c r="M1268" s="914"/>
      <c r="N1268" s="914"/>
      <c r="O1268" s="914"/>
      <c r="P1268" s="914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79"/>
      <c r="B1269" s="679"/>
      <c r="C1269" s="679"/>
      <c r="D1269" s="911"/>
      <c r="E1269" s="679"/>
      <c r="F1269" s="679"/>
      <c r="G1269" s="679"/>
      <c r="H1269" s="912"/>
      <c r="I1269" s="913"/>
      <c r="J1269" s="913"/>
      <c r="K1269" s="914"/>
      <c r="L1269" s="914"/>
      <c r="M1269" s="914"/>
      <c r="N1269" s="914"/>
      <c r="O1269" s="914"/>
      <c r="P1269" s="914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79"/>
      <c r="B1270" s="679"/>
      <c r="C1270" s="679"/>
      <c r="D1270" s="911"/>
      <c r="E1270" s="679"/>
      <c r="F1270" s="679"/>
      <c r="G1270" s="679"/>
      <c r="H1270" s="912"/>
      <c r="I1270" s="913"/>
      <c r="J1270" s="913"/>
      <c r="K1270" s="914"/>
      <c r="L1270" s="914"/>
      <c r="M1270" s="914"/>
      <c r="N1270" s="914"/>
      <c r="O1270" s="914"/>
      <c r="P1270" s="914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79"/>
      <c r="B1271" s="679"/>
      <c r="C1271" s="679"/>
      <c r="D1271" s="911"/>
      <c r="E1271" s="679"/>
      <c r="F1271" s="679"/>
      <c r="G1271" s="679"/>
      <c r="H1271" s="912"/>
      <c r="I1271" s="913"/>
      <c r="J1271" s="913"/>
      <c r="K1271" s="914"/>
      <c r="L1271" s="914"/>
      <c r="M1271" s="914"/>
      <c r="N1271" s="914"/>
      <c r="O1271" s="914"/>
      <c r="P1271" s="914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79"/>
      <c r="B1272" s="679"/>
      <c r="C1272" s="679"/>
      <c r="D1272" s="911"/>
      <c r="E1272" s="679"/>
      <c r="F1272" s="679"/>
      <c r="G1272" s="679"/>
      <c r="H1272" s="912"/>
      <c r="I1272" s="913"/>
      <c r="J1272" s="913"/>
      <c r="K1272" s="914"/>
      <c r="L1272" s="914"/>
      <c r="M1272" s="914"/>
      <c r="N1272" s="914"/>
      <c r="O1272" s="914"/>
      <c r="P1272" s="914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79"/>
      <c r="B1273" s="679"/>
      <c r="C1273" s="679"/>
      <c r="D1273" s="911"/>
      <c r="E1273" s="679"/>
      <c r="F1273" s="679"/>
      <c r="G1273" s="679"/>
      <c r="H1273" s="912"/>
      <c r="I1273" s="913"/>
      <c r="J1273" s="913"/>
      <c r="K1273" s="914"/>
      <c r="L1273" s="914"/>
      <c r="M1273" s="914"/>
      <c r="N1273" s="914"/>
      <c r="O1273" s="914"/>
      <c r="P1273" s="914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79"/>
      <c r="B1274" s="679"/>
      <c r="C1274" s="679"/>
      <c r="D1274" s="911"/>
      <c r="E1274" s="679"/>
      <c r="F1274" s="679"/>
      <c r="G1274" s="679"/>
      <c r="H1274" s="912"/>
      <c r="I1274" s="913"/>
      <c r="J1274" s="913"/>
      <c r="K1274" s="914"/>
      <c r="L1274" s="914"/>
      <c r="M1274" s="914"/>
      <c r="N1274" s="914"/>
      <c r="O1274" s="914"/>
      <c r="P1274" s="914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79"/>
      <c r="B1275" s="679"/>
      <c r="C1275" s="679"/>
      <c r="D1275" s="911"/>
      <c r="E1275" s="679"/>
      <c r="F1275" s="679"/>
      <c r="G1275" s="679"/>
      <c r="H1275" s="912"/>
      <c r="I1275" s="913"/>
      <c r="J1275" s="913"/>
      <c r="K1275" s="914"/>
      <c r="L1275" s="914"/>
      <c r="M1275" s="914"/>
      <c r="N1275" s="914"/>
      <c r="O1275" s="914"/>
      <c r="P1275" s="914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79"/>
      <c r="B1276" s="679"/>
      <c r="C1276" s="679"/>
      <c r="D1276" s="911"/>
      <c r="E1276" s="679"/>
      <c r="F1276" s="679"/>
      <c r="G1276" s="679"/>
      <c r="H1276" s="912"/>
      <c r="I1276" s="913"/>
      <c r="J1276" s="913"/>
      <c r="K1276" s="914"/>
      <c r="L1276" s="914"/>
      <c r="M1276" s="914"/>
      <c r="N1276" s="914"/>
      <c r="O1276" s="914"/>
      <c r="P1276" s="914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79"/>
      <c r="B1277" s="679"/>
      <c r="C1277" s="679"/>
      <c r="D1277" s="911"/>
      <c r="E1277" s="679"/>
      <c r="F1277" s="679"/>
      <c r="G1277" s="679"/>
      <c r="H1277" s="912"/>
      <c r="I1277" s="913"/>
      <c r="J1277" s="913"/>
      <c r="K1277" s="914"/>
      <c r="L1277" s="914"/>
      <c r="M1277" s="914"/>
      <c r="N1277" s="914"/>
      <c r="O1277" s="914"/>
      <c r="P1277" s="914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79"/>
      <c r="B1278" s="679"/>
      <c r="C1278" s="679"/>
      <c r="D1278" s="911"/>
      <c r="E1278" s="679"/>
      <c r="F1278" s="679"/>
      <c r="G1278" s="679"/>
      <c r="H1278" s="912"/>
      <c r="I1278" s="913"/>
      <c r="J1278" s="913"/>
      <c r="K1278" s="914"/>
      <c r="L1278" s="914"/>
      <c r="M1278" s="914"/>
      <c r="N1278" s="914"/>
      <c r="O1278" s="914"/>
      <c r="P1278" s="914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79"/>
      <c r="B1279" s="679"/>
      <c r="C1279" s="679"/>
      <c r="D1279" s="911"/>
      <c r="E1279" s="679"/>
      <c r="F1279" s="679"/>
      <c r="G1279" s="679"/>
      <c r="H1279" s="912"/>
      <c r="I1279" s="913"/>
      <c r="J1279" s="913"/>
      <c r="K1279" s="914"/>
      <c r="L1279" s="914"/>
      <c r="M1279" s="914"/>
      <c r="N1279" s="914"/>
      <c r="O1279" s="914"/>
      <c r="P1279" s="914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79"/>
      <c r="B1280" s="679"/>
      <c r="C1280" s="679"/>
      <c r="D1280" s="911"/>
      <c r="E1280" s="679"/>
      <c r="F1280" s="679"/>
      <c r="G1280" s="679"/>
      <c r="H1280" s="912"/>
      <c r="I1280" s="913"/>
      <c r="J1280" s="913"/>
      <c r="K1280" s="914"/>
      <c r="L1280" s="914"/>
      <c r="M1280" s="914"/>
      <c r="N1280" s="914"/>
      <c r="O1280" s="914"/>
      <c r="P1280" s="914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79"/>
      <c r="B1281" s="679"/>
      <c r="C1281" s="679"/>
      <c r="D1281" s="911"/>
      <c r="E1281" s="679"/>
      <c r="F1281" s="679"/>
      <c r="G1281" s="679"/>
      <c r="H1281" s="912"/>
      <c r="I1281" s="913"/>
      <c r="J1281" s="913"/>
      <c r="K1281" s="914"/>
      <c r="L1281" s="914"/>
      <c r="M1281" s="914"/>
      <c r="N1281" s="914"/>
      <c r="O1281" s="914"/>
      <c r="P1281" s="914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79"/>
      <c r="B1282" s="679"/>
      <c r="C1282" s="679"/>
      <c r="D1282" s="911"/>
      <c r="E1282" s="679"/>
      <c r="F1282" s="679"/>
      <c r="G1282" s="679"/>
      <c r="H1282" s="912"/>
      <c r="I1282" s="913"/>
      <c r="J1282" s="913"/>
      <c r="K1282" s="914"/>
      <c r="L1282" s="914"/>
      <c r="M1282" s="914"/>
      <c r="N1282" s="914"/>
      <c r="O1282" s="914"/>
      <c r="P1282" s="914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79"/>
      <c r="B1283" s="679"/>
      <c r="C1283" s="679"/>
      <c r="D1283" s="911"/>
      <c r="E1283" s="679"/>
      <c r="F1283" s="679"/>
      <c r="G1283" s="679"/>
      <c r="H1283" s="912"/>
      <c r="I1283" s="913"/>
      <c r="J1283" s="913"/>
      <c r="K1283" s="914"/>
      <c r="L1283" s="914"/>
      <c r="M1283" s="914"/>
      <c r="N1283" s="914"/>
      <c r="O1283" s="914"/>
      <c r="P1283" s="914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79"/>
      <c r="B1284" s="679"/>
      <c r="C1284" s="679"/>
      <c r="D1284" s="911"/>
      <c r="E1284" s="679"/>
      <c r="F1284" s="679"/>
      <c r="G1284" s="679"/>
      <c r="H1284" s="912"/>
      <c r="I1284" s="913"/>
      <c r="J1284" s="913"/>
      <c r="K1284" s="914"/>
      <c r="L1284" s="914"/>
      <c r="M1284" s="914"/>
      <c r="N1284" s="914"/>
      <c r="O1284" s="914"/>
      <c r="P1284" s="914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79"/>
      <c r="B1285" s="679"/>
      <c r="C1285" s="679"/>
      <c r="D1285" s="911"/>
      <c r="E1285" s="679"/>
      <c r="F1285" s="679"/>
      <c r="G1285" s="679"/>
      <c r="H1285" s="912"/>
      <c r="I1285" s="913"/>
      <c r="J1285" s="913"/>
      <c r="K1285" s="914"/>
      <c r="L1285" s="914"/>
      <c r="M1285" s="914"/>
      <c r="N1285" s="914"/>
      <c r="O1285" s="914"/>
      <c r="P1285" s="914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79"/>
      <c r="B1286" s="679"/>
      <c r="C1286" s="679"/>
      <c r="D1286" s="911"/>
      <c r="E1286" s="679"/>
      <c r="F1286" s="679"/>
      <c r="G1286" s="679"/>
      <c r="H1286" s="912"/>
      <c r="I1286" s="913"/>
      <c r="J1286" s="913"/>
      <c r="K1286" s="914"/>
      <c r="L1286" s="914"/>
      <c r="M1286" s="914"/>
      <c r="N1286" s="914"/>
      <c r="O1286" s="914"/>
      <c r="P1286" s="914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79"/>
      <c r="B1287" s="679"/>
      <c r="C1287" s="679"/>
      <c r="D1287" s="911"/>
      <c r="E1287" s="679"/>
      <c r="F1287" s="679"/>
      <c r="G1287" s="679"/>
      <c r="H1287" s="912"/>
      <c r="I1287" s="913"/>
      <c r="J1287" s="913"/>
      <c r="K1287" s="914"/>
      <c r="L1287" s="914"/>
      <c r="M1287" s="914"/>
      <c r="N1287" s="914"/>
      <c r="O1287" s="914"/>
      <c r="P1287" s="914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79"/>
      <c r="B1288" s="679"/>
      <c r="C1288" s="679"/>
      <c r="D1288" s="911"/>
      <c r="E1288" s="679"/>
      <c r="F1288" s="679"/>
      <c r="G1288" s="679"/>
      <c r="H1288" s="912"/>
      <c r="I1288" s="913"/>
      <c r="J1288" s="913"/>
      <c r="K1288" s="914"/>
      <c r="L1288" s="914"/>
      <c r="M1288" s="914"/>
      <c r="N1288" s="914"/>
      <c r="O1288" s="914"/>
      <c r="P1288" s="914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79"/>
      <c r="B1289" s="679"/>
      <c r="C1289" s="679"/>
      <c r="D1289" s="911"/>
      <c r="E1289" s="679"/>
      <c r="F1289" s="679"/>
      <c r="G1289" s="679"/>
      <c r="H1289" s="912"/>
      <c r="I1289" s="913"/>
      <c r="J1289" s="913"/>
      <c r="K1289" s="914"/>
      <c r="L1289" s="914"/>
      <c r="M1289" s="914"/>
      <c r="N1289" s="914"/>
      <c r="O1289" s="914"/>
      <c r="P1289" s="914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79"/>
      <c r="B1290" s="679"/>
      <c r="C1290" s="679"/>
      <c r="D1290" s="911"/>
      <c r="E1290" s="679"/>
      <c r="F1290" s="679"/>
      <c r="G1290" s="679"/>
      <c r="H1290" s="912"/>
      <c r="I1290" s="913"/>
      <c r="J1290" s="913"/>
      <c r="K1290" s="914"/>
      <c r="L1290" s="914"/>
      <c r="M1290" s="914"/>
      <c r="N1290" s="914"/>
      <c r="O1290" s="914"/>
      <c r="P1290" s="914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79"/>
      <c r="B1291" s="679"/>
      <c r="C1291" s="679"/>
      <c r="D1291" s="911"/>
      <c r="E1291" s="679"/>
      <c r="F1291" s="679"/>
      <c r="G1291" s="679"/>
      <c r="H1291" s="912"/>
      <c r="I1291" s="913"/>
      <c r="J1291" s="913"/>
      <c r="K1291" s="914"/>
      <c r="L1291" s="914"/>
      <c r="M1291" s="914"/>
      <c r="N1291" s="914"/>
      <c r="O1291" s="914"/>
      <c r="P1291" s="914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79"/>
      <c r="B1292" s="679"/>
      <c r="C1292" s="679"/>
      <c r="D1292" s="911"/>
      <c r="E1292" s="679"/>
      <c r="F1292" s="679"/>
      <c r="G1292" s="679"/>
      <c r="H1292" s="912"/>
      <c r="I1292" s="913"/>
      <c r="J1292" s="913"/>
      <c r="K1292" s="914"/>
      <c r="L1292" s="914"/>
      <c r="M1292" s="914"/>
      <c r="N1292" s="914"/>
      <c r="O1292" s="914"/>
      <c r="P1292" s="914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79"/>
      <c r="B1293" s="679"/>
      <c r="C1293" s="679"/>
      <c r="D1293" s="911"/>
      <c r="E1293" s="679"/>
      <c r="F1293" s="679"/>
      <c r="G1293" s="679"/>
      <c r="H1293" s="912"/>
      <c r="I1293" s="913"/>
      <c r="J1293" s="913"/>
      <c r="K1293" s="914"/>
      <c r="L1293" s="914"/>
      <c r="M1293" s="914"/>
      <c r="N1293" s="914"/>
      <c r="O1293" s="914"/>
      <c r="P1293" s="914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79"/>
      <c r="B1294" s="679"/>
      <c r="C1294" s="679"/>
      <c r="D1294" s="911"/>
      <c r="E1294" s="679"/>
      <c r="F1294" s="679"/>
      <c r="G1294" s="679"/>
      <c r="H1294" s="912"/>
      <c r="I1294" s="913"/>
      <c r="J1294" s="913"/>
      <c r="K1294" s="914"/>
      <c r="L1294" s="914"/>
      <c r="M1294" s="914"/>
      <c r="N1294" s="914"/>
      <c r="O1294" s="914"/>
      <c r="P1294" s="914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79"/>
      <c r="B1295" s="679"/>
      <c r="C1295" s="679"/>
      <c r="D1295" s="911"/>
      <c r="E1295" s="679"/>
      <c r="F1295" s="679"/>
      <c r="G1295" s="679"/>
      <c r="H1295" s="912"/>
      <c r="I1295" s="913"/>
      <c r="J1295" s="913"/>
      <c r="K1295" s="914"/>
      <c r="L1295" s="914"/>
      <c r="M1295" s="914"/>
      <c r="N1295" s="914"/>
      <c r="O1295" s="914"/>
      <c r="P1295" s="914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79"/>
      <c r="B1296" s="679"/>
      <c r="C1296" s="679"/>
      <c r="D1296" s="911"/>
      <c r="E1296" s="679"/>
      <c r="F1296" s="679"/>
      <c r="G1296" s="679"/>
      <c r="H1296" s="912"/>
      <c r="I1296" s="913"/>
      <c r="J1296" s="913"/>
      <c r="K1296" s="914"/>
      <c r="L1296" s="914"/>
      <c r="M1296" s="914"/>
      <c r="N1296" s="914"/>
      <c r="O1296" s="914"/>
      <c r="P1296" s="914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79"/>
      <c r="B1297" s="679"/>
      <c r="C1297" s="679"/>
      <c r="D1297" s="911"/>
      <c r="E1297" s="679"/>
      <c r="F1297" s="679"/>
      <c r="G1297" s="679"/>
      <c r="H1297" s="912"/>
      <c r="I1297" s="913"/>
      <c r="J1297" s="913"/>
      <c r="K1297" s="914"/>
      <c r="L1297" s="914"/>
      <c r="M1297" s="914"/>
      <c r="N1297" s="914"/>
      <c r="O1297" s="914"/>
      <c r="P1297" s="914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79"/>
      <c r="B1298" s="679"/>
      <c r="C1298" s="679"/>
      <c r="D1298" s="911"/>
      <c r="E1298" s="679"/>
      <c r="F1298" s="679"/>
      <c r="G1298" s="679"/>
      <c r="H1298" s="912"/>
      <c r="I1298" s="913"/>
      <c r="J1298" s="913"/>
      <c r="K1298" s="914"/>
      <c r="L1298" s="914"/>
      <c r="M1298" s="914"/>
      <c r="N1298" s="914"/>
      <c r="O1298" s="914"/>
      <c r="P1298" s="914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79"/>
      <c r="B1299" s="679"/>
      <c r="C1299" s="679"/>
      <c r="D1299" s="911"/>
      <c r="E1299" s="679"/>
      <c r="F1299" s="679"/>
      <c r="G1299" s="679"/>
      <c r="H1299" s="912"/>
      <c r="I1299" s="913"/>
      <c r="J1299" s="913"/>
      <c r="K1299" s="914"/>
      <c r="L1299" s="914"/>
      <c r="M1299" s="914"/>
      <c r="N1299" s="914"/>
      <c r="O1299" s="914"/>
      <c r="P1299" s="914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79"/>
      <c r="B1300" s="679"/>
      <c r="C1300" s="679"/>
      <c r="D1300" s="911"/>
      <c r="E1300" s="679"/>
      <c r="F1300" s="679"/>
      <c r="G1300" s="679"/>
      <c r="H1300" s="912"/>
      <c r="I1300" s="913"/>
      <c r="J1300" s="913"/>
      <c r="K1300" s="914"/>
      <c r="L1300" s="914"/>
      <c r="M1300" s="914"/>
      <c r="N1300" s="914"/>
      <c r="O1300" s="914"/>
      <c r="P1300" s="914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79"/>
      <c r="B1301" s="679"/>
      <c r="C1301" s="679"/>
      <c r="D1301" s="911"/>
      <c r="E1301" s="679"/>
      <c r="F1301" s="679"/>
      <c r="G1301" s="679"/>
      <c r="H1301" s="912"/>
      <c r="I1301" s="913"/>
      <c r="J1301" s="913"/>
      <c r="K1301" s="914"/>
      <c r="L1301" s="914"/>
      <c r="M1301" s="914"/>
      <c r="N1301" s="914"/>
      <c r="O1301" s="914"/>
      <c r="P1301" s="914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79"/>
      <c r="B1302" s="679"/>
      <c r="C1302" s="679"/>
      <c r="D1302" s="911"/>
      <c r="E1302" s="679"/>
      <c r="F1302" s="679"/>
      <c r="G1302" s="679"/>
      <c r="H1302" s="912"/>
      <c r="I1302" s="913"/>
      <c r="J1302" s="913"/>
      <c r="K1302" s="914"/>
      <c r="L1302" s="914"/>
      <c r="M1302" s="914"/>
      <c r="N1302" s="914"/>
      <c r="O1302" s="914"/>
      <c r="P1302" s="914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79"/>
      <c r="B1303" s="679"/>
      <c r="C1303" s="679"/>
      <c r="D1303" s="911"/>
      <c r="E1303" s="679"/>
      <c r="F1303" s="679"/>
      <c r="G1303" s="679"/>
      <c r="H1303" s="912"/>
      <c r="I1303" s="913"/>
      <c r="J1303" s="913"/>
      <c r="K1303" s="914"/>
      <c r="L1303" s="914"/>
      <c r="M1303" s="914"/>
      <c r="N1303" s="914"/>
      <c r="O1303" s="914"/>
      <c r="P1303" s="914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79"/>
      <c r="B1304" s="679"/>
      <c r="C1304" s="679"/>
      <c r="D1304" s="911"/>
      <c r="E1304" s="679"/>
      <c r="F1304" s="679"/>
      <c r="G1304" s="679"/>
      <c r="H1304" s="912"/>
      <c r="I1304" s="913"/>
      <c r="J1304" s="913"/>
      <c r="K1304" s="914"/>
      <c r="L1304" s="914"/>
      <c r="M1304" s="914"/>
      <c r="N1304" s="914"/>
      <c r="O1304" s="914"/>
      <c r="P1304" s="914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79"/>
      <c r="B1305" s="679"/>
      <c r="C1305" s="679"/>
      <c r="D1305" s="911"/>
      <c r="E1305" s="679"/>
      <c r="F1305" s="679"/>
      <c r="G1305" s="679"/>
      <c r="H1305" s="912"/>
      <c r="I1305" s="913"/>
      <c r="J1305" s="913"/>
      <c r="K1305" s="914"/>
      <c r="L1305" s="914"/>
      <c r="M1305" s="914"/>
      <c r="N1305" s="914"/>
      <c r="O1305" s="914"/>
      <c r="P1305" s="914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79"/>
      <c r="B1306" s="679"/>
      <c r="C1306" s="679"/>
      <c r="D1306" s="911"/>
      <c r="E1306" s="679"/>
      <c r="F1306" s="679"/>
      <c r="G1306" s="679"/>
      <c r="H1306" s="912"/>
      <c r="I1306" s="913"/>
      <c r="J1306" s="913"/>
      <c r="K1306" s="914"/>
      <c r="L1306" s="914"/>
      <c r="M1306" s="914"/>
      <c r="N1306" s="914"/>
      <c r="O1306" s="914"/>
      <c r="P1306" s="914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79"/>
      <c r="B1307" s="679"/>
      <c r="C1307" s="679"/>
      <c r="D1307" s="911"/>
      <c r="E1307" s="679"/>
      <c r="F1307" s="679"/>
      <c r="G1307" s="679"/>
      <c r="H1307" s="912"/>
      <c r="I1307" s="913"/>
      <c r="J1307" s="913"/>
      <c r="K1307" s="914"/>
      <c r="L1307" s="914"/>
      <c r="M1307" s="914"/>
      <c r="N1307" s="914"/>
      <c r="O1307" s="914"/>
      <c r="P1307" s="914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79"/>
      <c r="B1308" s="679"/>
      <c r="C1308" s="679"/>
      <c r="D1308" s="911"/>
      <c r="E1308" s="679"/>
      <c r="F1308" s="679"/>
      <c r="G1308" s="679"/>
      <c r="H1308" s="912"/>
      <c r="I1308" s="913"/>
      <c r="J1308" s="913"/>
      <c r="K1308" s="914"/>
      <c r="L1308" s="914"/>
      <c r="M1308" s="914"/>
      <c r="N1308" s="914"/>
      <c r="O1308" s="914"/>
      <c r="P1308" s="914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79"/>
      <c r="B1309" s="679"/>
      <c r="C1309" s="679"/>
      <c r="D1309" s="911"/>
      <c r="E1309" s="679"/>
      <c r="F1309" s="679"/>
      <c r="G1309" s="679"/>
      <c r="H1309" s="912"/>
      <c r="I1309" s="913"/>
      <c r="J1309" s="913"/>
      <c r="K1309" s="914"/>
      <c r="L1309" s="914"/>
      <c r="M1309" s="914"/>
      <c r="N1309" s="914"/>
      <c r="O1309" s="914"/>
      <c r="P1309" s="914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79"/>
      <c r="B1310" s="679"/>
      <c r="C1310" s="679"/>
      <c r="D1310" s="911"/>
      <c r="E1310" s="679"/>
      <c r="F1310" s="679"/>
      <c r="G1310" s="679"/>
      <c r="H1310" s="912"/>
      <c r="I1310" s="913"/>
      <c r="J1310" s="913"/>
      <c r="K1310" s="914"/>
      <c r="L1310" s="914"/>
      <c r="M1310" s="914"/>
      <c r="N1310" s="914"/>
      <c r="O1310" s="914"/>
      <c r="P1310" s="914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79"/>
      <c r="B1311" s="679"/>
      <c r="C1311" s="679"/>
      <c r="D1311" s="911"/>
      <c r="E1311" s="679"/>
      <c r="F1311" s="679"/>
      <c r="G1311" s="679"/>
      <c r="H1311" s="912"/>
      <c r="I1311" s="913"/>
      <c r="J1311" s="913"/>
      <c r="K1311" s="914"/>
      <c r="L1311" s="914"/>
      <c r="M1311" s="914"/>
      <c r="N1311" s="914"/>
      <c r="O1311" s="914"/>
      <c r="P1311" s="914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79"/>
      <c r="B1312" s="679"/>
      <c r="C1312" s="679"/>
      <c r="D1312" s="911"/>
      <c r="E1312" s="679"/>
      <c r="F1312" s="679"/>
      <c r="G1312" s="679"/>
      <c r="H1312" s="912"/>
      <c r="I1312" s="913"/>
      <c r="J1312" s="913"/>
      <c r="K1312" s="914"/>
      <c r="L1312" s="914"/>
      <c r="M1312" s="914"/>
      <c r="N1312" s="914"/>
      <c r="O1312" s="914"/>
      <c r="P1312" s="914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79"/>
      <c r="B1313" s="679"/>
      <c r="C1313" s="679"/>
      <c r="D1313" s="911"/>
      <c r="E1313" s="679"/>
      <c r="F1313" s="679"/>
      <c r="G1313" s="679"/>
      <c r="H1313" s="912"/>
      <c r="I1313" s="913"/>
      <c r="J1313" s="913"/>
      <c r="K1313" s="914"/>
      <c r="L1313" s="914"/>
      <c r="M1313" s="914"/>
      <c r="N1313" s="914"/>
      <c r="O1313" s="914"/>
      <c r="P1313" s="914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79"/>
      <c r="B1314" s="679"/>
      <c r="C1314" s="679"/>
      <c r="D1314" s="911"/>
      <c r="E1314" s="679"/>
      <c r="F1314" s="679"/>
      <c r="G1314" s="679"/>
      <c r="H1314" s="912"/>
      <c r="I1314" s="913"/>
      <c r="J1314" s="913"/>
      <c r="K1314" s="914"/>
      <c r="L1314" s="914"/>
      <c r="M1314" s="914"/>
      <c r="N1314" s="914"/>
      <c r="O1314" s="914"/>
      <c r="P1314" s="914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79"/>
      <c r="B1315" s="679"/>
      <c r="C1315" s="679"/>
      <c r="D1315" s="911"/>
      <c r="E1315" s="679"/>
      <c r="F1315" s="679"/>
      <c r="G1315" s="679"/>
      <c r="H1315" s="912"/>
      <c r="I1315" s="913"/>
      <c r="J1315" s="913"/>
      <c r="K1315" s="914"/>
      <c r="L1315" s="914"/>
      <c r="M1315" s="914"/>
      <c r="N1315" s="914"/>
      <c r="O1315" s="914"/>
      <c r="P1315" s="914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79"/>
      <c r="B1316" s="679"/>
      <c r="C1316" s="679"/>
      <c r="D1316" s="911"/>
      <c r="E1316" s="679"/>
      <c r="F1316" s="679"/>
      <c r="G1316" s="679"/>
      <c r="H1316" s="912"/>
      <c r="I1316" s="913"/>
      <c r="J1316" s="913"/>
      <c r="K1316" s="914"/>
      <c r="L1316" s="914"/>
      <c r="M1316" s="914"/>
      <c r="N1316" s="914"/>
      <c r="O1316" s="914"/>
      <c r="P1316" s="914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79"/>
      <c r="B1317" s="679"/>
      <c r="C1317" s="679"/>
      <c r="D1317" s="911"/>
      <c r="E1317" s="679"/>
      <c r="F1317" s="679"/>
      <c r="G1317" s="679"/>
      <c r="H1317" s="912"/>
      <c r="I1317" s="913"/>
      <c r="J1317" s="913"/>
      <c r="K1317" s="914"/>
      <c r="L1317" s="914"/>
      <c r="M1317" s="914"/>
      <c r="N1317" s="914"/>
      <c r="O1317" s="914"/>
      <c r="P1317" s="914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79"/>
      <c r="B1318" s="679"/>
      <c r="C1318" s="679"/>
      <c r="D1318" s="911"/>
      <c r="E1318" s="679"/>
      <c r="F1318" s="679"/>
      <c r="G1318" s="679"/>
      <c r="H1318" s="912"/>
      <c r="I1318" s="913"/>
      <c r="J1318" s="913"/>
      <c r="K1318" s="914"/>
      <c r="L1318" s="914"/>
      <c r="M1318" s="914"/>
      <c r="N1318" s="914"/>
      <c r="O1318" s="914"/>
      <c r="P1318" s="914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79"/>
      <c r="B1319" s="679"/>
      <c r="C1319" s="679"/>
      <c r="D1319" s="911"/>
      <c r="E1319" s="679"/>
      <c r="F1319" s="679"/>
      <c r="G1319" s="679"/>
      <c r="H1319" s="912"/>
      <c r="I1319" s="913"/>
      <c r="J1319" s="913"/>
      <c r="K1319" s="914"/>
      <c r="L1319" s="914"/>
      <c r="M1319" s="914"/>
      <c r="N1319" s="914"/>
      <c r="O1319" s="914"/>
      <c r="P1319" s="914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79"/>
      <c r="B1320" s="679"/>
      <c r="C1320" s="679"/>
      <c r="D1320" s="911"/>
      <c r="E1320" s="679"/>
      <c r="F1320" s="679"/>
      <c r="G1320" s="679"/>
      <c r="H1320" s="912"/>
      <c r="I1320" s="913"/>
      <c r="J1320" s="913"/>
      <c r="K1320" s="914"/>
      <c r="L1320" s="914"/>
      <c r="M1320" s="914"/>
      <c r="N1320" s="914"/>
      <c r="O1320" s="914"/>
      <c r="P1320" s="914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79"/>
      <c r="B1321" s="679"/>
      <c r="C1321" s="679"/>
      <c r="D1321" s="911"/>
      <c r="E1321" s="679"/>
      <c r="F1321" s="679"/>
      <c r="G1321" s="679"/>
      <c r="H1321" s="912"/>
      <c r="I1321" s="913"/>
      <c r="J1321" s="913"/>
      <c r="K1321" s="914"/>
      <c r="L1321" s="914"/>
      <c r="M1321" s="914"/>
      <c r="N1321" s="914"/>
      <c r="O1321" s="914"/>
      <c r="P1321" s="914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79"/>
      <c r="B1322" s="679"/>
      <c r="C1322" s="679"/>
      <c r="D1322" s="911"/>
      <c r="E1322" s="679"/>
      <c r="F1322" s="679"/>
      <c r="G1322" s="679"/>
      <c r="H1322" s="912"/>
      <c r="I1322" s="913"/>
      <c r="J1322" s="913"/>
      <c r="K1322" s="914"/>
      <c r="L1322" s="914"/>
      <c r="M1322" s="914"/>
      <c r="N1322" s="914"/>
      <c r="O1322" s="914"/>
      <c r="P1322" s="914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79"/>
      <c r="B1323" s="679"/>
      <c r="C1323" s="679"/>
      <c r="D1323" s="911"/>
      <c r="E1323" s="679"/>
      <c r="F1323" s="679"/>
      <c r="G1323" s="679"/>
      <c r="H1323" s="912"/>
      <c r="I1323" s="913"/>
      <c r="J1323" s="913"/>
      <c r="K1323" s="914"/>
      <c r="L1323" s="914"/>
      <c r="M1323" s="914"/>
      <c r="N1323" s="914"/>
      <c r="O1323" s="914"/>
      <c r="P1323" s="914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79"/>
      <c r="B1324" s="679"/>
      <c r="C1324" s="679"/>
      <c r="D1324" s="911"/>
      <c r="E1324" s="679"/>
      <c r="F1324" s="679"/>
      <c r="G1324" s="679"/>
      <c r="H1324" s="912"/>
      <c r="I1324" s="913"/>
      <c r="J1324" s="913"/>
      <c r="K1324" s="914"/>
      <c r="L1324" s="914"/>
      <c r="M1324" s="914"/>
      <c r="N1324" s="914"/>
      <c r="O1324" s="914"/>
      <c r="P1324" s="914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79"/>
      <c r="B1325" s="679"/>
      <c r="C1325" s="679"/>
      <c r="D1325" s="911"/>
      <c r="E1325" s="679"/>
      <c r="F1325" s="679"/>
      <c r="G1325" s="679"/>
      <c r="H1325" s="912"/>
      <c r="I1325" s="913"/>
      <c r="J1325" s="913"/>
      <c r="K1325" s="914"/>
      <c r="L1325" s="914"/>
      <c r="M1325" s="914"/>
      <c r="N1325" s="914"/>
      <c r="O1325" s="914"/>
      <c r="P1325" s="914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79"/>
      <c r="B1326" s="679"/>
      <c r="C1326" s="679"/>
      <c r="D1326" s="911"/>
      <c r="E1326" s="679"/>
      <c r="F1326" s="679"/>
      <c r="G1326" s="679"/>
      <c r="H1326" s="912"/>
      <c r="I1326" s="913"/>
      <c r="J1326" s="913"/>
      <c r="K1326" s="914"/>
      <c r="L1326" s="914"/>
      <c r="M1326" s="914"/>
      <c r="N1326" s="914"/>
      <c r="O1326" s="914"/>
      <c r="P1326" s="914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79"/>
      <c r="B1327" s="679"/>
      <c r="C1327" s="679"/>
      <c r="D1327" s="911"/>
      <c r="E1327" s="679"/>
      <c r="F1327" s="679"/>
      <c r="G1327" s="679"/>
      <c r="H1327" s="912"/>
      <c r="I1327" s="913"/>
      <c r="J1327" s="913"/>
      <c r="K1327" s="914"/>
      <c r="L1327" s="914"/>
      <c r="M1327" s="914"/>
      <c r="N1327" s="914"/>
      <c r="O1327" s="914"/>
      <c r="P1327" s="914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79"/>
      <c r="B1328" s="679"/>
      <c r="C1328" s="679"/>
      <c r="D1328" s="911"/>
      <c r="E1328" s="679"/>
      <c r="F1328" s="679"/>
      <c r="G1328" s="679"/>
      <c r="H1328" s="912"/>
      <c r="I1328" s="913"/>
      <c r="J1328" s="913"/>
      <c r="K1328" s="914"/>
      <c r="L1328" s="914"/>
      <c r="M1328" s="914"/>
      <c r="N1328" s="914"/>
      <c r="O1328" s="914"/>
      <c r="P1328" s="914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79"/>
      <c r="B1329" s="679"/>
      <c r="C1329" s="679"/>
      <c r="D1329" s="911"/>
      <c r="E1329" s="679"/>
      <c r="F1329" s="679"/>
      <c r="G1329" s="679"/>
      <c r="H1329" s="912"/>
      <c r="I1329" s="913"/>
      <c r="J1329" s="913"/>
      <c r="K1329" s="914"/>
      <c r="L1329" s="914"/>
      <c r="M1329" s="914"/>
      <c r="N1329" s="914"/>
      <c r="O1329" s="914"/>
      <c r="P1329" s="914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79"/>
      <c r="B1330" s="679"/>
      <c r="C1330" s="679"/>
      <c r="D1330" s="911"/>
      <c r="E1330" s="679"/>
      <c r="F1330" s="679"/>
      <c r="G1330" s="679"/>
      <c r="H1330" s="912"/>
      <c r="I1330" s="913"/>
      <c r="J1330" s="913"/>
      <c r="K1330" s="914"/>
      <c r="L1330" s="914"/>
      <c r="M1330" s="914"/>
      <c r="N1330" s="914"/>
      <c r="O1330" s="914"/>
      <c r="P1330" s="914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79"/>
      <c r="B1331" s="679"/>
      <c r="C1331" s="679"/>
      <c r="D1331" s="911"/>
      <c r="E1331" s="679"/>
      <c r="F1331" s="679"/>
      <c r="G1331" s="679"/>
      <c r="H1331" s="912"/>
      <c r="I1331" s="913"/>
      <c r="J1331" s="913"/>
      <c r="K1331" s="914"/>
      <c r="L1331" s="914"/>
      <c r="M1331" s="914"/>
      <c r="N1331" s="914"/>
      <c r="O1331" s="914"/>
      <c r="P1331" s="914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79"/>
      <c r="B1332" s="679"/>
      <c r="C1332" s="679"/>
      <c r="D1332" s="911"/>
      <c r="E1332" s="679"/>
      <c r="F1332" s="679"/>
      <c r="G1332" s="679"/>
      <c r="H1332" s="912"/>
      <c r="I1332" s="913"/>
      <c r="J1332" s="913"/>
      <c r="K1332" s="914"/>
      <c r="L1332" s="914"/>
      <c r="M1332" s="914"/>
      <c r="N1332" s="914"/>
      <c r="O1332" s="914"/>
      <c r="P1332" s="914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79"/>
      <c r="B1333" s="679"/>
      <c r="C1333" s="679"/>
      <c r="D1333" s="911"/>
      <c r="E1333" s="679"/>
      <c r="F1333" s="679"/>
      <c r="G1333" s="679"/>
      <c r="H1333" s="912"/>
      <c r="I1333" s="913"/>
      <c r="J1333" s="913"/>
      <c r="K1333" s="914"/>
      <c r="L1333" s="914"/>
      <c r="M1333" s="914"/>
      <c r="N1333" s="914"/>
      <c r="O1333" s="914"/>
      <c r="P1333" s="914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79"/>
      <c r="B1334" s="679"/>
      <c r="C1334" s="679"/>
      <c r="D1334" s="911"/>
      <c r="E1334" s="679"/>
      <c r="F1334" s="679"/>
      <c r="G1334" s="679"/>
      <c r="H1334" s="912"/>
      <c r="I1334" s="913"/>
      <c r="J1334" s="913"/>
      <c r="K1334" s="914"/>
      <c r="L1334" s="914"/>
      <c r="M1334" s="914"/>
      <c r="N1334" s="914"/>
      <c r="O1334" s="914"/>
      <c r="P1334" s="914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79"/>
      <c r="B1335" s="679"/>
      <c r="C1335" s="679"/>
      <c r="D1335" s="911"/>
      <c r="E1335" s="679"/>
      <c r="F1335" s="679"/>
      <c r="G1335" s="679"/>
      <c r="H1335" s="912"/>
      <c r="I1335" s="913"/>
      <c r="J1335" s="913"/>
      <c r="K1335" s="914"/>
      <c r="L1335" s="914"/>
      <c r="M1335" s="914"/>
      <c r="N1335" s="914"/>
      <c r="O1335" s="914"/>
      <c r="P1335" s="914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79"/>
      <c r="B1336" s="679"/>
      <c r="C1336" s="679"/>
      <c r="D1336" s="911"/>
      <c r="E1336" s="679"/>
      <c r="F1336" s="679"/>
      <c r="G1336" s="679"/>
      <c r="H1336" s="912"/>
      <c r="I1336" s="913"/>
      <c r="J1336" s="913"/>
      <c r="K1336" s="914"/>
      <c r="L1336" s="914"/>
      <c r="M1336" s="914"/>
      <c r="N1336" s="914"/>
      <c r="O1336" s="914"/>
      <c r="P1336" s="914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79"/>
      <c r="B1337" s="679"/>
      <c r="C1337" s="679"/>
      <c r="D1337" s="911"/>
      <c r="E1337" s="679"/>
      <c r="F1337" s="679"/>
      <c r="G1337" s="679"/>
      <c r="H1337" s="912"/>
      <c r="I1337" s="913"/>
      <c r="J1337" s="913"/>
      <c r="K1337" s="914"/>
      <c r="L1337" s="914"/>
      <c r="M1337" s="914"/>
      <c r="N1337" s="914"/>
      <c r="O1337" s="914"/>
      <c r="P1337" s="914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79"/>
      <c r="B1338" s="679"/>
      <c r="C1338" s="679"/>
      <c r="D1338" s="911"/>
      <c r="E1338" s="679"/>
      <c r="F1338" s="679"/>
      <c r="G1338" s="679"/>
      <c r="H1338" s="912"/>
      <c r="I1338" s="913"/>
      <c r="J1338" s="913"/>
      <c r="K1338" s="914"/>
      <c r="L1338" s="914"/>
      <c r="M1338" s="914"/>
      <c r="N1338" s="914"/>
      <c r="O1338" s="914"/>
      <c r="P1338" s="914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79"/>
      <c r="B1339" s="679"/>
      <c r="C1339" s="679"/>
      <c r="D1339" s="911"/>
      <c r="E1339" s="679"/>
      <c r="F1339" s="679"/>
      <c r="G1339" s="679"/>
      <c r="H1339" s="912"/>
      <c r="I1339" s="913"/>
      <c r="J1339" s="913"/>
      <c r="K1339" s="914"/>
      <c r="L1339" s="914"/>
      <c r="M1339" s="914"/>
      <c r="N1339" s="914"/>
      <c r="O1339" s="914"/>
      <c r="P1339" s="914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79"/>
      <c r="B1340" s="679"/>
      <c r="C1340" s="679"/>
      <c r="D1340" s="911"/>
      <c r="E1340" s="679"/>
      <c r="F1340" s="679"/>
      <c r="G1340" s="679"/>
      <c r="H1340" s="912"/>
      <c r="I1340" s="913"/>
      <c r="J1340" s="913"/>
      <c r="K1340" s="914"/>
      <c r="L1340" s="914"/>
      <c r="M1340" s="914"/>
      <c r="N1340" s="914"/>
      <c r="O1340" s="914"/>
      <c r="P1340" s="914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79"/>
      <c r="B1341" s="679"/>
      <c r="C1341" s="679"/>
      <c r="D1341" s="911"/>
      <c r="E1341" s="679"/>
      <c r="F1341" s="679"/>
      <c r="G1341" s="679"/>
      <c r="H1341" s="912"/>
      <c r="I1341" s="913"/>
      <c r="J1341" s="913"/>
      <c r="K1341" s="914"/>
      <c r="L1341" s="914"/>
      <c r="M1341" s="914"/>
      <c r="N1341" s="914"/>
      <c r="O1341" s="914"/>
      <c r="P1341" s="914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79"/>
      <c r="B1342" s="679"/>
      <c r="C1342" s="679"/>
      <c r="D1342" s="911"/>
      <c r="E1342" s="679"/>
      <c r="F1342" s="679"/>
      <c r="G1342" s="679"/>
      <c r="H1342" s="912"/>
      <c r="I1342" s="913"/>
      <c r="J1342" s="913"/>
      <c r="K1342" s="914"/>
      <c r="L1342" s="914"/>
      <c r="M1342" s="914"/>
      <c r="N1342" s="914"/>
      <c r="O1342" s="914"/>
      <c r="P1342" s="914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79"/>
      <c r="B1343" s="679"/>
      <c r="C1343" s="679"/>
      <c r="D1343" s="911"/>
      <c r="E1343" s="679"/>
      <c r="F1343" s="679"/>
      <c r="G1343" s="679"/>
      <c r="H1343" s="912"/>
      <c r="I1343" s="913"/>
      <c r="J1343" s="913"/>
      <c r="K1343" s="914"/>
      <c r="L1343" s="914"/>
      <c r="M1343" s="914"/>
      <c r="N1343" s="914"/>
      <c r="O1343" s="914"/>
      <c r="P1343" s="914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79"/>
      <c r="B1344" s="679"/>
      <c r="C1344" s="679"/>
      <c r="D1344" s="911"/>
      <c r="E1344" s="679"/>
      <c r="F1344" s="679"/>
      <c r="G1344" s="679"/>
      <c r="H1344" s="912"/>
      <c r="I1344" s="913"/>
      <c r="J1344" s="913"/>
      <c r="K1344" s="914"/>
      <c r="L1344" s="914"/>
      <c r="M1344" s="914"/>
      <c r="N1344" s="914"/>
      <c r="O1344" s="914"/>
      <c r="P1344" s="914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79"/>
      <c r="B1345" s="679"/>
      <c r="C1345" s="679"/>
      <c r="D1345" s="911"/>
      <c r="E1345" s="679"/>
      <c r="F1345" s="679"/>
      <c r="G1345" s="679"/>
      <c r="H1345" s="912"/>
      <c r="I1345" s="913"/>
      <c r="J1345" s="913"/>
      <c r="K1345" s="914"/>
      <c r="L1345" s="914"/>
      <c r="M1345" s="914"/>
      <c r="N1345" s="914"/>
      <c r="O1345" s="914"/>
      <c r="P1345" s="914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79"/>
      <c r="B1346" s="679"/>
      <c r="C1346" s="679"/>
      <c r="D1346" s="911"/>
      <c r="E1346" s="679"/>
      <c r="F1346" s="679"/>
      <c r="G1346" s="679"/>
      <c r="H1346" s="912"/>
      <c r="I1346" s="913"/>
      <c r="J1346" s="913"/>
      <c r="K1346" s="914"/>
      <c r="L1346" s="914"/>
      <c r="M1346" s="914"/>
      <c r="N1346" s="914"/>
      <c r="O1346" s="914"/>
      <c r="P1346" s="914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79"/>
      <c r="B1347" s="679"/>
      <c r="C1347" s="679"/>
      <c r="D1347" s="911"/>
      <c r="E1347" s="679"/>
      <c r="F1347" s="679"/>
      <c r="G1347" s="679"/>
      <c r="H1347" s="912"/>
      <c r="I1347" s="913"/>
      <c r="J1347" s="913"/>
      <c r="K1347" s="914"/>
      <c r="L1347" s="914"/>
      <c r="M1347" s="914"/>
      <c r="N1347" s="914"/>
      <c r="O1347" s="914"/>
      <c r="P1347" s="914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79"/>
      <c r="B1348" s="679"/>
      <c r="C1348" s="679"/>
      <c r="D1348" s="911"/>
      <c r="E1348" s="679"/>
      <c r="F1348" s="679"/>
      <c r="G1348" s="679"/>
      <c r="H1348" s="912"/>
      <c r="I1348" s="913"/>
      <c r="J1348" s="913"/>
      <c r="K1348" s="914"/>
      <c r="L1348" s="914"/>
      <c r="M1348" s="914"/>
      <c r="N1348" s="914"/>
      <c r="O1348" s="914"/>
      <c r="P1348" s="914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79"/>
      <c r="B1349" s="679"/>
      <c r="C1349" s="679"/>
      <c r="D1349" s="911"/>
      <c r="E1349" s="679"/>
      <c r="F1349" s="679"/>
      <c r="G1349" s="679"/>
      <c r="H1349" s="912"/>
      <c r="I1349" s="913"/>
      <c r="J1349" s="913"/>
      <c r="K1349" s="914"/>
      <c r="L1349" s="914"/>
      <c r="M1349" s="914"/>
      <c r="N1349" s="914"/>
      <c r="O1349" s="914"/>
      <c r="P1349" s="914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79"/>
      <c r="B1350" s="679"/>
      <c r="C1350" s="679"/>
      <c r="D1350" s="911"/>
      <c r="E1350" s="679"/>
      <c r="F1350" s="679"/>
      <c r="G1350" s="679"/>
      <c r="H1350" s="912"/>
      <c r="I1350" s="913"/>
      <c r="J1350" s="913"/>
      <c r="K1350" s="914"/>
      <c r="L1350" s="914"/>
      <c r="M1350" s="914"/>
      <c r="N1350" s="914"/>
      <c r="O1350" s="914"/>
      <c r="P1350" s="914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79"/>
      <c r="B1351" s="679"/>
      <c r="C1351" s="679"/>
      <c r="D1351" s="911"/>
      <c r="E1351" s="679"/>
      <c r="F1351" s="679"/>
      <c r="G1351" s="679"/>
      <c r="H1351" s="912"/>
      <c r="I1351" s="913"/>
      <c r="J1351" s="913"/>
      <c r="K1351" s="914"/>
      <c r="L1351" s="914"/>
      <c r="M1351" s="914"/>
      <c r="N1351" s="914"/>
      <c r="O1351" s="914"/>
      <c r="P1351" s="914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79"/>
      <c r="B1352" s="679"/>
      <c r="C1352" s="679"/>
      <c r="D1352" s="911"/>
      <c r="E1352" s="679"/>
      <c r="F1352" s="679"/>
      <c r="G1352" s="679"/>
      <c r="H1352" s="912"/>
      <c r="I1352" s="913"/>
      <c r="J1352" s="913"/>
      <c r="K1352" s="914"/>
      <c r="L1352" s="914"/>
      <c r="M1352" s="914"/>
      <c r="N1352" s="914"/>
      <c r="O1352" s="914"/>
      <c r="P1352" s="914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79"/>
      <c r="B1353" s="679"/>
      <c r="C1353" s="679"/>
      <c r="D1353" s="911"/>
      <c r="E1353" s="679"/>
      <c r="F1353" s="679"/>
      <c r="G1353" s="679"/>
      <c r="H1353" s="912"/>
      <c r="I1353" s="913"/>
      <c r="J1353" s="913"/>
      <c r="K1353" s="914"/>
      <c r="L1353" s="914"/>
      <c r="M1353" s="914"/>
      <c r="N1353" s="914"/>
      <c r="O1353" s="914"/>
      <c r="P1353" s="914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79"/>
      <c r="B1354" s="679"/>
      <c r="C1354" s="679"/>
      <c r="D1354" s="911"/>
      <c r="E1354" s="679"/>
      <c r="F1354" s="679"/>
      <c r="G1354" s="679"/>
      <c r="H1354" s="912"/>
      <c r="I1354" s="913"/>
      <c r="J1354" s="913"/>
      <c r="K1354" s="914"/>
      <c r="L1354" s="914"/>
      <c r="M1354" s="914"/>
      <c r="N1354" s="914"/>
      <c r="O1354" s="914"/>
      <c r="P1354" s="914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79"/>
      <c r="B1355" s="679"/>
      <c r="C1355" s="679"/>
      <c r="D1355" s="911"/>
      <c r="E1355" s="679"/>
      <c r="F1355" s="679"/>
      <c r="G1355" s="679"/>
      <c r="H1355" s="912"/>
      <c r="I1355" s="913"/>
      <c r="J1355" s="913"/>
      <c r="K1355" s="914"/>
      <c r="L1355" s="914"/>
      <c r="M1355" s="914"/>
      <c r="N1355" s="914"/>
      <c r="O1355" s="914"/>
      <c r="P1355" s="914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79"/>
      <c r="B1356" s="679"/>
      <c r="C1356" s="679"/>
      <c r="D1356" s="911"/>
      <c r="E1356" s="679"/>
      <c r="F1356" s="679"/>
      <c r="G1356" s="679"/>
      <c r="H1356" s="912"/>
      <c r="I1356" s="913"/>
      <c r="J1356" s="913"/>
      <c r="K1356" s="914"/>
      <c r="L1356" s="914"/>
      <c r="M1356" s="914"/>
      <c r="N1356" s="914"/>
      <c r="O1356" s="914"/>
      <c r="P1356" s="914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79"/>
      <c r="B1357" s="679"/>
      <c r="C1357" s="679"/>
      <c r="D1357" s="911"/>
      <c r="E1357" s="679"/>
      <c r="F1357" s="679"/>
      <c r="G1357" s="679"/>
      <c r="H1357" s="912"/>
      <c r="I1357" s="913"/>
      <c r="J1357" s="913"/>
      <c r="K1357" s="914"/>
      <c r="L1357" s="914"/>
      <c r="M1357" s="914"/>
      <c r="N1357" s="914"/>
      <c r="O1357" s="914"/>
      <c r="P1357" s="914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79"/>
      <c r="B1358" s="679"/>
      <c r="C1358" s="679"/>
      <c r="D1358" s="911"/>
      <c r="E1358" s="679"/>
      <c r="F1358" s="679"/>
      <c r="G1358" s="679"/>
      <c r="H1358" s="912"/>
      <c r="I1358" s="913"/>
      <c r="J1358" s="913"/>
      <c r="K1358" s="914"/>
      <c r="L1358" s="914"/>
      <c r="M1358" s="914"/>
      <c r="N1358" s="914"/>
      <c r="O1358" s="914"/>
      <c r="P1358" s="914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79"/>
      <c r="B1359" s="679"/>
      <c r="C1359" s="679"/>
      <c r="D1359" s="911"/>
      <c r="E1359" s="679"/>
      <c r="F1359" s="679"/>
      <c r="G1359" s="679"/>
      <c r="H1359" s="912"/>
      <c r="I1359" s="913"/>
      <c r="J1359" s="913"/>
      <c r="K1359" s="914"/>
      <c r="L1359" s="914"/>
      <c r="M1359" s="914"/>
      <c r="N1359" s="914"/>
      <c r="O1359" s="914"/>
      <c r="P1359" s="914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79"/>
      <c r="B1360" s="679"/>
      <c r="C1360" s="679"/>
      <c r="D1360" s="911"/>
      <c r="E1360" s="679"/>
      <c r="F1360" s="679"/>
      <c r="G1360" s="679"/>
      <c r="H1360" s="912"/>
      <c r="I1360" s="913"/>
      <c r="J1360" s="913"/>
      <c r="K1360" s="914"/>
      <c r="L1360" s="914"/>
      <c r="M1360" s="914"/>
      <c r="N1360" s="914"/>
      <c r="O1360" s="914"/>
      <c r="P1360" s="914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79"/>
      <c r="B1361" s="679"/>
      <c r="C1361" s="679"/>
      <c r="D1361" s="911"/>
      <c r="E1361" s="679"/>
      <c r="F1361" s="679"/>
      <c r="G1361" s="679"/>
      <c r="H1361" s="912"/>
      <c r="I1361" s="913"/>
      <c r="J1361" s="913"/>
      <c r="K1361" s="914"/>
      <c r="L1361" s="914"/>
      <c r="M1361" s="914"/>
      <c r="N1361" s="914"/>
      <c r="O1361" s="914"/>
      <c r="P1361" s="914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79"/>
      <c r="B1362" s="679"/>
      <c r="C1362" s="679"/>
      <c r="D1362" s="911"/>
      <c r="E1362" s="679"/>
      <c r="F1362" s="679"/>
      <c r="G1362" s="679"/>
      <c r="H1362" s="912"/>
      <c r="I1362" s="913"/>
      <c r="J1362" s="913"/>
      <c r="K1362" s="914"/>
      <c r="L1362" s="914"/>
      <c r="M1362" s="914"/>
      <c r="N1362" s="914"/>
      <c r="O1362" s="914"/>
      <c r="P1362" s="914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79"/>
      <c r="B1363" s="679"/>
      <c r="C1363" s="679"/>
      <c r="D1363" s="911"/>
      <c r="E1363" s="679"/>
      <c r="F1363" s="679"/>
      <c r="G1363" s="679"/>
      <c r="H1363" s="912"/>
      <c r="I1363" s="913"/>
      <c r="J1363" s="913"/>
      <c r="K1363" s="914"/>
      <c r="L1363" s="914"/>
      <c r="M1363" s="914"/>
      <c r="N1363" s="914"/>
      <c r="O1363" s="914"/>
      <c r="P1363" s="914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79"/>
      <c r="B1364" s="679"/>
      <c r="C1364" s="679"/>
      <c r="D1364" s="911"/>
      <c r="E1364" s="679"/>
      <c r="F1364" s="679"/>
      <c r="G1364" s="679"/>
      <c r="H1364" s="912"/>
      <c r="I1364" s="913"/>
      <c r="J1364" s="913"/>
      <c r="K1364" s="914"/>
      <c r="L1364" s="914"/>
      <c r="M1364" s="914"/>
      <c r="N1364" s="914"/>
      <c r="O1364" s="914"/>
      <c r="P1364" s="914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79"/>
      <c r="B1365" s="679"/>
      <c r="C1365" s="679"/>
      <c r="D1365" s="911"/>
      <c r="E1365" s="679"/>
      <c r="F1365" s="679"/>
      <c r="G1365" s="679"/>
      <c r="H1365" s="912"/>
      <c r="I1365" s="913"/>
      <c r="J1365" s="913"/>
      <c r="K1365" s="914"/>
      <c r="L1365" s="914"/>
      <c r="M1365" s="914"/>
      <c r="N1365" s="914"/>
      <c r="O1365" s="914"/>
      <c r="P1365" s="914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79"/>
      <c r="B1366" s="679"/>
      <c r="C1366" s="679"/>
      <c r="D1366" s="911"/>
      <c r="E1366" s="679"/>
      <c r="F1366" s="679"/>
      <c r="G1366" s="679"/>
      <c r="H1366" s="912"/>
      <c r="I1366" s="913"/>
      <c r="J1366" s="913"/>
      <c r="K1366" s="914"/>
      <c r="L1366" s="914"/>
      <c r="M1366" s="914"/>
      <c r="N1366" s="914"/>
      <c r="O1366" s="914"/>
      <c r="P1366" s="914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79"/>
      <c r="B1367" s="679"/>
      <c r="C1367" s="679"/>
      <c r="D1367" s="911"/>
      <c r="E1367" s="679"/>
      <c r="F1367" s="679"/>
      <c r="G1367" s="679"/>
      <c r="H1367" s="912"/>
      <c r="I1367" s="913"/>
      <c r="J1367" s="913"/>
      <c r="K1367" s="914"/>
      <c r="L1367" s="914"/>
      <c r="M1367" s="914"/>
      <c r="N1367" s="914"/>
      <c r="O1367" s="914"/>
      <c r="P1367" s="914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79"/>
      <c r="B1368" s="679"/>
      <c r="C1368" s="679"/>
      <c r="D1368" s="911"/>
      <c r="E1368" s="679"/>
      <c r="F1368" s="679"/>
      <c r="G1368" s="679"/>
      <c r="H1368" s="912"/>
      <c r="I1368" s="913"/>
      <c r="J1368" s="913"/>
      <c r="K1368" s="914"/>
      <c r="L1368" s="914"/>
      <c r="M1368" s="914"/>
      <c r="N1368" s="914"/>
      <c r="O1368" s="914"/>
      <c r="P1368" s="914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79"/>
      <c r="B1369" s="679"/>
      <c r="C1369" s="679"/>
      <c r="D1369" s="911"/>
      <c r="E1369" s="679"/>
      <c r="F1369" s="679"/>
      <c r="G1369" s="679"/>
      <c r="H1369" s="912"/>
      <c r="I1369" s="913"/>
      <c r="J1369" s="913"/>
      <c r="K1369" s="914"/>
      <c r="L1369" s="914"/>
      <c r="M1369" s="914"/>
      <c r="N1369" s="914"/>
      <c r="O1369" s="914"/>
      <c r="P1369" s="914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79"/>
      <c r="B1370" s="679"/>
      <c r="C1370" s="679"/>
      <c r="D1370" s="911"/>
      <c r="E1370" s="679"/>
      <c r="F1370" s="679"/>
      <c r="G1370" s="679"/>
      <c r="H1370" s="912"/>
      <c r="I1370" s="913"/>
      <c r="J1370" s="913"/>
      <c r="K1370" s="914"/>
      <c r="L1370" s="914"/>
      <c r="M1370" s="914"/>
      <c r="N1370" s="914"/>
      <c r="O1370" s="914"/>
      <c r="P1370" s="914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79"/>
      <c r="B1371" s="679"/>
      <c r="C1371" s="679"/>
      <c r="D1371" s="911"/>
      <c r="E1371" s="679"/>
      <c r="F1371" s="679"/>
      <c r="G1371" s="679"/>
      <c r="H1371" s="912"/>
      <c r="I1371" s="913"/>
      <c r="J1371" s="913"/>
      <c r="K1371" s="914"/>
      <c r="L1371" s="914"/>
      <c r="M1371" s="914"/>
      <c r="N1371" s="914"/>
      <c r="O1371" s="914"/>
      <c r="P1371" s="914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79"/>
      <c r="B1372" s="679"/>
      <c r="C1372" s="679"/>
      <c r="D1372" s="911"/>
      <c r="E1372" s="679"/>
      <c r="F1372" s="679"/>
      <c r="G1372" s="679"/>
      <c r="H1372" s="912"/>
      <c r="I1372" s="913"/>
      <c r="J1372" s="913"/>
      <c r="K1372" s="914"/>
      <c r="L1372" s="914"/>
      <c r="M1372" s="914"/>
      <c r="N1372" s="914"/>
      <c r="O1372" s="914"/>
      <c r="P1372" s="914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79"/>
      <c r="B1373" s="679"/>
      <c r="C1373" s="679"/>
      <c r="D1373" s="911"/>
      <c r="E1373" s="679"/>
      <c r="F1373" s="679"/>
      <c r="G1373" s="679"/>
      <c r="H1373" s="912"/>
      <c r="I1373" s="913"/>
      <c r="J1373" s="913"/>
      <c r="K1373" s="914"/>
      <c r="L1373" s="914"/>
      <c r="M1373" s="914"/>
      <c r="N1373" s="914"/>
      <c r="O1373" s="914"/>
      <c r="P1373" s="914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79"/>
      <c r="B1374" s="679"/>
      <c r="C1374" s="679"/>
      <c r="D1374" s="911"/>
      <c r="E1374" s="679"/>
      <c r="F1374" s="679"/>
      <c r="G1374" s="679"/>
      <c r="H1374" s="912"/>
      <c r="I1374" s="913"/>
      <c r="J1374" s="913"/>
      <c r="K1374" s="914"/>
      <c r="L1374" s="914"/>
      <c r="M1374" s="914"/>
      <c r="N1374" s="914"/>
      <c r="O1374" s="914"/>
      <c r="P1374" s="914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79"/>
      <c r="B1375" s="679"/>
      <c r="C1375" s="679"/>
      <c r="D1375" s="911"/>
      <c r="E1375" s="679"/>
      <c r="F1375" s="679"/>
      <c r="G1375" s="679"/>
      <c r="H1375" s="912"/>
      <c r="I1375" s="913"/>
      <c r="J1375" s="913"/>
      <c r="K1375" s="914"/>
      <c r="L1375" s="914"/>
      <c r="M1375" s="914"/>
      <c r="N1375" s="914"/>
      <c r="O1375" s="914"/>
      <c r="P1375" s="914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79"/>
      <c r="B1376" s="679"/>
      <c r="C1376" s="679"/>
      <c r="D1376" s="911"/>
      <c r="E1376" s="679"/>
      <c r="F1376" s="679"/>
      <c r="G1376" s="679"/>
      <c r="H1376" s="912"/>
      <c r="I1376" s="913"/>
      <c r="J1376" s="913"/>
      <c r="K1376" s="914"/>
      <c r="L1376" s="914"/>
      <c r="M1376" s="914"/>
      <c r="N1376" s="914"/>
      <c r="O1376" s="914"/>
      <c r="P1376" s="914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79"/>
      <c r="B1377" s="679"/>
      <c r="C1377" s="679"/>
      <c r="D1377" s="911"/>
      <c r="E1377" s="679"/>
      <c r="F1377" s="679"/>
      <c r="G1377" s="679"/>
      <c r="H1377" s="912"/>
      <c r="I1377" s="913"/>
      <c r="J1377" s="913"/>
      <c r="K1377" s="914"/>
      <c r="L1377" s="914"/>
      <c r="M1377" s="914"/>
      <c r="N1377" s="914"/>
      <c r="O1377" s="914"/>
      <c r="P1377" s="914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79"/>
      <c r="B1378" s="679"/>
      <c r="C1378" s="679"/>
      <c r="D1378" s="911"/>
      <c r="E1378" s="679"/>
      <c r="F1378" s="679"/>
      <c r="G1378" s="679"/>
      <c r="H1378" s="912"/>
      <c r="I1378" s="913"/>
      <c r="J1378" s="913"/>
      <c r="K1378" s="914"/>
      <c r="L1378" s="914"/>
      <c r="M1378" s="914"/>
      <c r="N1378" s="914"/>
      <c r="O1378" s="914"/>
      <c r="P1378" s="914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79"/>
      <c r="B1379" s="679"/>
      <c r="C1379" s="679"/>
      <c r="D1379" s="911"/>
      <c r="E1379" s="679"/>
      <c r="F1379" s="679"/>
      <c r="G1379" s="679"/>
      <c r="H1379" s="912"/>
      <c r="I1379" s="913"/>
      <c r="J1379" s="913"/>
      <c r="K1379" s="914"/>
      <c r="L1379" s="914"/>
      <c r="M1379" s="914"/>
      <c r="N1379" s="914"/>
      <c r="O1379" s="914"/>
      <c r="P1379" s="914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79"/>
      <c r="B1380" s="679"/>
      <c r="C1380" s="679"/>
      <c r="D1380" s="911"/>
      <c r="E1380" s="679"/>
      <c r="F1380" s="679"/>
      <c r="G1380" s="679"/>
      <c r="H1380" s="912"/>
      <c r="I1380" s="913"/>
      <c r="J1380" s="913"/>
      <c r="K1380" s="914"/>
      <c r="L1380" s="914"/>
      <c r="M1380" s="914"/>
      <c r="N1380" s="914"/>
      <c r="O1380" s="914"/>
      <c r="P1380" s="914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79"/>
      <c r="B1381" s="679"/>
      <c r="C1381" s="679"/>
      <c r="D1381" s="911"/>
      <c r="E1381" s="679"/>
      <c r="F1381" s="679"/>
      <c r="G1381" s="679"/>
      <c r="H1381" s="912"/>
      <c r="I1381" s="913"/>
      <c r="J1381" s="913"/>
      <c r="K1381" s="914"/>
      <c r="L1381" s="914"/>
      <c r="M1381" s="914"/>
      <c r="N1381" s="914"/>
      <c r="O1381" s="914"/>
      <c r="P1381" s="914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79"/>
      <c r="B1382" s="679"/>
      <c r="C1382" s="679"/>
      <c r="D1382" s="911"/>
      <c r="E1382" s="679"/>
      <c r="F1382" s="679"/>
      <c r="G1382" s="679"/>
      <c r="H1382" s="912"/>
      <c r="I1382" s="913"/>
      <c r="J1382" s="913"/>
      <c r="K1382" s="914"/>
      <c r="L1382" s="914"/>
      <c r="M1382" s="914"/>
      <c r="N1382" s="914"/>
      <c r="O1382" s="914"/>
      <c r="P1382" s="914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79"/>
      <c r="B1383" s="679"/>
      <c r="C1383" s="679"/>
      <c r="D1383" s="911"/>
      <c r="E1383" s="679"/>
      <c r="F1383" s="679"/>
      <c r="G1383" s="679"/>
      <c r="H1383" s="912"/>
      <c r="I1383" s="913"/>
      <c r="J1383" s="913"/>
      <c r="K1383" s="914"/>
      <c r="L1383" s="914"/>
      <c r="M1383" s="914"/>
      <c r="N1383" s="914"/>
      <c r="O1383" s="914"/>
      <c r="P1383" s="914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79"/>
      <c r="B1384" s="679"/>
      <c r="C1384" s="679"/>
      <c r="D1384" s="911"/>
      <c r="E1384" s="679"/>
      <c r="F1384" s="679"/>
      <c r="G1384" s="679"/>
      <c r="H1384" s="912"/>
      <c r="I1384" s="913"/>
      <c r="J1384" s="913"/>
      <c r="K1384" s="914"/>
      <c r="L1384" s="914"/>
      <c r="M1384" s="914"/>
      <c r="N1384" s="914"/>
      <c r="O1384" s="914"/>
      <c r="P1384" s="914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79"/>
      <c r="B1385" s="679"/>
      <c r="C1385" s="679"/>
      <c r="D1385" s="911"/>
      <c r="E1385" s="679"/>
      <c r="F1385" s="679"/>
      <c r="G1385" s="679"/>
      <c r="H1385" s="912"/>
      <c r="I1385" s="913"/>
      <c r="J1385" s="913"/>
      <c r="K1385" s="914"/>
      <c r="L1385" s="914"/>
      <c r="M1385" s="914"/>
      <c r="N1385" s="914"/>
      <c r="O1385" s="914"/>
      <c r="P1385" s="914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79"/>
      <c r="B1386" s="679"/>
      <c r="C1386" s="679"/>
      <c r="D1386" s="911"/>
      <c r="E1386" s="679"/>
      <c r="F1386" s="679"/>
      <c r="G1386" s="679"/>
      <c r="H1386" s="912"/>
      <c r="I1386" s="913"/>
      <c r="J1386" s="913"/>
      <c r="K1386" s="914"/>
      <c r="L1386" s="914"/>
      <c r="M1386" s="914"/>
      <c r="N1386" s="914"/>
      <c r="O1386" s="914"/>
      <c r="P1386" s="914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79"/>
      <c r="B1387" s="679"/>
      <c r="C1387" s="679"/>
      <c r="D1387" s="911"/>
      <c r="E1387" s="679"/>
      <c r="F1387" s="679"/>
      <c r="G1387" s="679"/>
      <c r="H1387" s="912"/>
      <c r="I1387" s="913"/>
      <c r="J1387" s="913"/>
      <c r="K1387" s="914"/>
      <c r="L1387" s="914"/>
      <c r="M1387" s="914"/>
      <c r="N1387" s="914"/>
      <c r="O1387" s="914"/>
      <c r="P1387" s="914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79"/>
      <c r="B1388" s="679"/>
      <c r="C1388" s="679"/>
      <c r="D1388" s="911"/>
      <c r="E1388" s="679"/>
      <c r="F1388" s="679"/>
      <c r="G1388" s="679"/>
      <c r="H1388" s="912"/>
      <c r="I1388" s="913"/>
      <c r="J1388" s="913"/>
      <c r="K1388" s="914"/>
      <c r="L1388" s="914"/>
      <c r="M1388" s="914"/>
      <c r="N1388" s="914"/>
      <c r="O1388" s="914"/>
      <c r="P1388" s="914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79"/>
      <c r="B1389" s="679"/>
      <c r="C1389" s="679"/>
      <c r="D1389" s="911"/>
      <c r="E1389" s="679"/>
      <c r="F1389" s="679"/>
      <c r="G1389" s="679"/>
      <c r="H1389" s="912"/>
      <c r="I1389" s="913"/>
      <c r="J1389" s="913"/>
      <c r="K1389" s="914"/>
      <c r="L1389" s="914"/>
      <c r="M1389" s="914"/>
      <c r="N1389" s="914"/>
      <c r="O1389" s="914"/>
      <c r="P1389" s="914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79"/>
      <c r="B1390" s="679"/>
      <c r="C1390" s="679"/>
      <c r="D1390" s="911"/>
      <c r="E1390" s="679"/>
      <c r="F1390" s="679"/>
      <c r="G1390" s="679"/>
      <c r="H1390" s="912"/>
      <c r="I1390" s="913"/>
      <c r="J1390" s="913"/>
      <c r="K1390" s="914"/>
      <c r="L1390" s="914"/>
      <c r="M1390" s="914"/>
      <c r="N1390" s="914"/>
      <c r="O1390" s="914"/>
      <c r="P1390" s="914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79"/>
      <c r="B1391" s="679"/>
      <c r="C1391" s="679"/>
      <c r="D1391" s="911"/>
      <c r="E1391" s="679"/>
      <c r="F1391" s="679"/>
      <c r="G1391" s="679"/>
      <c r="H1391" s="912"/>
      <c r="I1391" s="913"/>
      <c r="J1391" s="913"/>
      <c r="K1391" s="914"/>
      <c r="L1391" s="914"/>
      <c r="M1391" s="914"/>
      <c r="N1391" s="914"/>
      <c r="O1391" s="914"/>
      <c r="P1391" s="914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79"/>
      <c r="B1392" s="679"/>
      <c r="C1392" s="679"/>
      <c r="D1392" s="911"/>
      <c r="E1392" s="679"/>
      <c r="F1392" s="679"/>
      <c r="G1392" s="679"/>
      <c r="H1392" s="912"/>
      <c r="I1392" s="913"/>
      <c r="J1392" s="913"/>
      <c r="K1392" s="914"/>
      <c r="L1392" s="914"/>
      <c r="M1392" s="914"/>
      <c r="N1392" s="914"/>
      <c r="O1392" s="914"/>
      <c r="P1392" s="914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79"/>
      <c r="B1393" s="679"/>
      <c r="C1393" s="679"/>
      <c r="D1393" s="911"/>
      <c r="E1393" s="679"/>
      <c r="F1393" s="679"/>
      <c r="G1393" s="679"/>
      <c r="H1393" s="912"/>
      <c r="I1393" s="913"/>
      <c r="J1393" s="913"/>
      <c r="K1393" s="914"/>
      <c r="L1393" s="914"/>
      <c r="M1393" s="914"/>
      <c r="N1393" s="914"/>
      <c r="O1393" s="914"/>
      <c r="P1393" s="914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79"/>
      <c r="B1394" s="679"/>
      <c r="C1394" s="679"/>
      <c r="D1394" s="911"/>
      <c r="E1394" s="679"/>
      <c r="F1394" s="679"/>
      <c r="G1394" s="679"/>
      <c r="H1394" s="912"/>
      <c r="I1394" s="913"/>
      <c r="J1394" s="913"/>
      <c r="K1394" s="914"/>
      <c r="L1394" s="914"/>
      <c r="M1394" s="914"/>
      <c r="N1394" s="914"/>
      <c r="O1394" s="914"/>
      <c r="P1394" s="914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79"/>
      <c r="B1395" s="679"/>
      <c r="C1395" s="679"/>
      <c r="D1395" s="911"/>
      <c r="E1395" s="679"/>
      <c r="F1395" s="679"/>
      <c r="G1395" s="679"/>
      <c r="H1395" s="912"/>
      <c r="I1395" s="913"/>
      <c r="J1395" s="913"/>
      <c r="K1395" s="914"/>
      <c r="L1395" s="914"/>
      <c r="M1395" s="914"/>
      <c r="N1395" s="914"/>
      <c r="O1395" s="914"/>
      <c r="P1395" s="914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79"/>
      <c r="B1396" s="679"/>
      <c r="C1396" s="679"/>
      <c r="D1396" s="911"/>
      <c r="E1396" s="679"/>
      <c r="F1396" s="679"/>
      <c r="G1396" s="679"/>
      <c r="H1396" s="912"/>
      <c r="I1396" s="913"/>
      <c r="J1396" s="913"/>
      <c r="K1396" s="914"/>
      <c r="L1396" s="914"/>
      <c r="M1396" s="914"/>
      <c r="N1396" s="914"/>
      <c r="O1396" s="914"/>
      <c r="P1396" s="914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79"/>
      <c r="B1397" s="679"/>
      <c r="C1397" s="679"/>
      <c r="D1397" s="911"/>
      <c r="E1397" s="679"/>
      <c r="F1397" s="679"/>
      <c r="G1397" s="679"/>
      <c r="H1397" s="912"/>
      <c r="I1397" s="913"/>
      <c r="J1397" s="913"/>
      <c r="K1397" s="914"/>
      <c r="L1397" s="914"/>
      <c r="M1397" s="914"/>
      <c r="N1397" s="914"/>
      <c r="O1397" s="914"/>
      <c r="P1397" s="914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79"/>
      <c r="B1398" s="679"/>
      <c r="C1398" s="679"/>
      <c r="D1398" s="911"/>
      <c r="E1398" s="679"/>
      <c r="F1398" s="679"/>
      <c r="G1398" s="679"/>
      <c r="H1398" s="912"/>
      <c r="I1398" s="913"/>
      <c r="J1398" s="913"/>
      <c r="K1398" s="914"/>
      <c r="L1398" s="914"/>
      <c r="M1398" s="914"/>
      <c r="N1398" s="914"/>
      <c r="O1398" s="914"/>
      <c r="P1398" s="914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79"/>
      <c r="B1399" s="679"/>
      <c r="C1399" s="679"/>
      <c r="D1399" s="911"/>
      <c r="E1399" s="679"/>
      <c r="F1399" s="679"/>
      <c r="G1399" s="679"/>
      <c r="H1399" s="912"/>
      <c r="I1399" s="913"/>
      <c r="J1399" s="913"/>
      <c r="K1399" s="914"/>
      <c r="L1399" s="914"/>
      <c r="M1399" s="914"/>
      <c r="N1399" s="914"/>
      <c r="O1399" s="914"/>
      <c r="P1399" s="914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79"/>
      <c r="B1400" s="679"/>
      <c r="C1400" s="679"/>
      <c r="D1400" s="911"/>
      <c r="E1400" s="679"/>
      <c r="F1400" s="679"/>
      <c r="G1400" s="679"/>
      <c r="H1400" s="912"/>
      <c r="I1400" s="913"/>
      <c r="J1400" s="913"/>
      <c r="K1400" s="914"/>
      <c r="L1400" s="914"/>
      <c r="M1400" s="914"/>
      <c r="N1400" s="914"/>
      <c r="O1400" s="914"/>
      <c r="P1400" s="914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79"/>
      <c r="B1401" s="679"/>
      <c r="C1401" s="679"/>
      <c r="D1401" s="911"/>
      <c r="E1401" s="679"/>
      <c r="F1401" s="679"/>
      <c r="G1401" s="679"/>
      <c r="H1401" s="912"/>
      <c r="I1401" s="913"/>
      <c r="J1401" s="913"/>
      <c r="K1401" s="914"/>
      <c r="L1401" s="914"/>
      <c r="M1401" s="914"/>
      <c r="N1401" s="914"/>
      <c r="O1401" s="914"/>
      <c r="P1401" s="914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79"/>
      <c r="B1402" s="679"/>
      <c r="C1402" s="679"/>
      <c r="D1402" s="911"/>
      <c r="E1402" s="679"/>
      <c r="F1402" s="679"/>
      <c r="G1402" s="679"/>
      <c r="H1402" s="912"/>
      <c r="I1402" s="913"/>
      <c r="J1402" s="913"/>
      <c r="K1402" s="914"/>
      <c r="L1402" s="914"/>
      <c r="M1402" s="914"/>
      <c r="N1402" s="914"/>
      <c r="O1402" s="914"/>
      <c r="P1402" s="914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79"/>
      <c r="B1403" s="679"/>
      <c r="C1403" s="679"/>
      <c r="D1403" s="911"/>
      <c r="E1403" s="679"/>
      <c r="F1403" s="679"/>
      <c r="G1403" s="679"/>
      <c r="H1403" s="912"/>
      <c r="I1403" s="913"/>
      <c r="J1403" s="913"/>
      <c r="K1403" s="914"/>
      <c r="L1403" s="914"/>
      <c r="M1403" s="914"/>
      <c r="N1403" s="914"/>
      <c r="O1403" s="914"/>
      <c r="P1403" s="914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79"/>
      <c r="B1404" s="679"/>
      <c r="C1404" s="679"/>
      <c r="D1404" s="911"/>
      <c r="E1404" s="679"/>
      <c r="F1404" s="679"/>
      <c r="G1404" s="679"/>
      <c r="H1404" s="912"/>
      <c r="I1404" s="913"/>
      <c r="J1404" s="913"/>
      <c r="K1404" s="914"/>
      <c r="L1404" s="914"/>
      <c r="M1404" s="914"/>
      <c r="N1404" s="914"/>
      <c r="O1404" s="914"/>
      <c r="P1404" s="914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79"/>
      <c r="B1405" s="679"/>
      <c r="C1405" s="679"/>
      <c r="D1405" s="911"/>
      <c r="E1405" s="679"/>
      <c r="F1405" s="679"/>
      <c r="G1405" s="679"/>
      <c r="H1405" s="912"/>
      <c r="I1405" s="913"/>
      <c r="J1405" s="913"/>
      <c r="K1405" s="914"/>
      <c r="L1405" s="914"/>
      <c r="M1405" s="914"/>
      <c r="N1405" s="914"/>
      <c r="O1405" s="914"/>
      <c r="P1405" s="914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79"/>
      <c r="B1406" s="679"/>
      <c r="C1406" s="679"/>
      <c r="D1406" s="911"/>
      <c r="E1406" s="679"/>
      <c r="F1406" s="679"/>
      <c r="G1406" s="679"/>
      <c r="H1406" s="912"/>
      <c r="I1406" s="913"/>
      <c r="J1406" s="913"/>
      <c r="K1406" s="914"/>
      <c r="L1406" s="914"/>
      <c r="M1406" s="914"/>
      <c r="N1406" s="914"/>
      <c r="O1406" s="914"/>
      <c r="P1406" s="914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79"/>
      <c r="B1407" s="679"/>
      <c r="C1407" s="679"/>
      <c r="D1407" s="911"/>
      <c r="E1407" s="679"/>
      <c r="F1407" s="679"/>
      <c r="G1407" s="679"/>
      <c r="H1407" s="912"/>
      <c r="I1407" s="913"/>
      <c r="J1407" s="913"/>
      <c r="K1407" s="914"/>
      <c r="L1407" s="914"/>
      <c r="M1407" s="914"/>
      <c r="N1407" s="914"/>
      <c r="O1407" s="914"/>
      <c r="P1407" s="914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79"/>
      <c r="B1408" s="679"/>
      <c r="C1408" s="679"/>
      <c r="D1408" s="911"/>
      <c r="E1408" s="679"/>
      <c r="F1408" s="679"/>
      <c r="G1408" s="679"/>
      <c r="H1408" s="912"/>
      <c r="I1408" s="913"/>
      <c r="J1408" s="913"/>
      <c r="K1408" s="914"/>
      <c r="L1408" s="914"/>
      <c r="M1408" s="914"/>
      <c r="N1408" s="914"/>
      <c r="O1408" s="914"/>
      <c r="P1408" s="914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79"/>
      <c r="B1409" s="679"/>
      <c r="C1409" s="679"/>
      <c r="D1409" s="911"/>
      <c r="E1409" s="679"/>
      <c r="F1409" s="679"/>
      <c r="G1409" s="679"/>
      <c r="H1409" s="912"/>
      <c r="I1409" s="913"/>
      <c r="J1409" s="913"/>
      <c r="K1409" s="914"/>
      <c r="L1409" s="914"/>
      <c r="M1409" s="914"/>
      <c r="N1409" s="914"/>
      <c r="O1409" s="914"/>
      <c r="P1409" s="914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79"/>
      <c r="B1410" s="679"/>
      <c r="C1410" s="679"/>
      <c r="D1410" s="911"/>
      <c r="E1410" s="679"/>
      <c r="F1410" s="679"/>
      <c r="G1410" s="679"/>
      <c r="H1410" s="912"/>
      <c r="I1410" s="913"/>
      <c r="J1410" s="913"/>
      <c r="K1410" s="914"/>
      <c r="L1410" s="914"/>
      <c r="M1410" s="914"/>
      <c r="N1410" s="914"/>
      <c r="O1410" s="914"/>
      <c r="P1410" s="914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79"/>
      <c r="B1411" s="679"/>
      <c r="C1411" s="679"/>
      <c r="D1411" s="911"/>
      <c r="E1411" s="679"/>
      <c r="F1411" s="679"/>
      <c r="G1411" s="679"/>
      <c r="H1411" s="912"/>
      <c r="I1411" s="913"/>
      <c r="J1411" s="913"/>
      <c r="K1411" s="914"/>
      <c r="L1411" s="914"/>
      <c r="M1411" s="914"/>
      <c r="N1411" s="914"/>
      <c r="O1411" s="914"/>
      <c r="P1411" s="914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79"/>
      <c r="B1412" s="679"/>
      <c r="C1412" s="679"/>
      <c r="D1412" s="911"/>
      <c r="E1412" s="679"/>
      <c r="F1412" s="679"/>
      <c r="G1412" s="679"/>
      <c r="H1412" s="912"/>
      <c r="I1412" s="913"/>
      <c r="J1412" s="913"/>
      <c r="K1412" s="914"/>
      <c r="L1412" s="914"/>
      <c r="M1412" s="914"/>
      <c r="N1412" s="914"/>
      <c r="O1412" s="914"/>
      <c r="P1412" s="914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79"/>
      <c r="B1413" s="679"/>
      <c r="C1413" s="679"/>
      <c r="D1413" s="911"/>
      <c r="E1413" s="679"/>
      <c r="F1413" s="679"/>
      <c r="G1413" s="679"/>
      <c r="H1413" s="912"/>
      <c r="I1413" s="913"/>
      <c r="J1413" s="913"/>
      <c r="K1413" s="914"/>
      <c r="L1413" s="914"/>
      <c r="M1413" s="914"/>
      <c r="N1413" s="914"/>
      <c r="O1413" s="914"/>
      <c r="P1413" s="914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79"/>
      <c r="B1414" s="679"/>
      <c r="C1414" s="679"/>
      <c r="D1414" s="911"/>
      <c r="E1414" s="679"/>
      <c r="F1414" s="679"/>
      <c r="G1414" s="679"/>
      <c r="H1414" s="912"/>
      <c r="I1414" s="913"/>
      <c r="J1414" s="913"/>
      <c r="K1414" s="914"/>
      <c r="L1414" s="914"/>
      <c r="M1414" s="914"/>
      <c r="N1414" s="914"/>
      <c r="O1414" s="914"/>
      <c r="P1414" s="914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79"/>
      <c r="B1415" s="679"/>
      <c r="C1415" s="679"/>
      <c r="D1415" s="911"/>
      <c r="E1415" s="679"/>
      <c r="F1415" s="679"/>
      <c r="G1415" s="679"/>
      <c r="H1415" s="912"/>
      <c r="I1415" s="913"/>
      <c r="J1415" s="913"/>
      <c r="K1415" s="914"/>
      <c r="L1415" s="914"/>
      <c r="M1415" s="914"/>
      <c r="N1415" s="914"/>
      <c r="O1415" s="914"/>
      <c r="P1415" s="914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79"/>
      <c r="B1416" s="679"/>
      <c r="C1416" s="679"/>
      <c r="D1416" s="911"/>
      <c r="E1416" s="679"/>
      <c r="F1416" s="679"/>
      <c r="G1416" s="679"/>
      <c r="H1416" s="912"/>
      <c r="I1416" s="913"/>
      <c r="J1416" s="913"/>
      <c r="K1416" s="914"/>
      <c r="L1416" s="914"/>
      <c r="M1416" s="914"/>
      <c r="N1416" s="914"/>
      <c r="O1416" s="914"/>
      <c r="P1416" s="914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79"/>
      <c r="B1417" s="679"/>
      <c r="C1417" s="679"/>
      <c r="D1417" s="911"/>
      <c r="E1417" s="679"/>
      <c r="F1417" s="679"/>
      <c r="G1417" s="679"/>
      <c r="H1417" s="912"/>
      <c r="I1417" s="913"/>
      <c r="J1417" s="913"/>
      <c r="K1417" s="914"/>
      <c r="L1417" s="914"/>
      <c r="M1417" s="914"/>
      <c r="N1417" s="914"/>
      <c r="O1417" s="914"/>
      <c r="P1417" s="914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79"/>
      <c r="B1418" s="679"/>
      <c r="C1418" s="679"/>
      <c r="D1418" s="911"/>
      <c r="E1418" s="679"/>
      <c r="F1418" s="679"/>
      <c r="G1418" s="679"/>
      <c r="H1418" s="912"/>
      <c r="I1418" s="913"/>
      <c r="J1418" s="913"/>
      <c r="K1418" s="914"/>
      <c r="L1418" s="914"/>
      <c r="M1418" s="914"/>
      <c r="N1418" s="914"/>
      <c r="O1418" s="914"/>
      <c r="P1418" s="914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79"/>
      <c r="B1419" s="679"/>
      <c r="C1419" s="679"/>
      <c r="D1419" s="911"/>
      <c r="E1419" s="679"/>
      <c r="F1419" s="679"/>
      <c r="G1419" s="679"/>
      <c r="H1419" s="912"/>
      <c r="I1419" s="913"/>
      <c r="J1419" s="913"/>
      <c r="K1419" s="914"/>
      <c r="L1419" s="914"/>
      <c r="M1419" s="914"/>
      <c r="N1419" s="914"/>
      <c r="O1419" s="914"/>
      <c r="P1419" s="914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79"/>
      <c r="B1420" s="679"/>
      <c r="C1420" s="679"/>
      <c r="D1420" s="911"/>
      <c r="E1420" s="679"/>
      <c r="F1420" s="679"/>
      <c r="G1420" s="679"/>
      <c r="H1420" s="912"/>
      <c r="I1420" s="913"/>
      <c r="J1420" s="913"/>
      <c r="K1420" s="914"/>
      <c r="L1420" s="914"/>
      <c r="M1420" s="914"/>
      <c r="N1420" s="914"/>
      <c r="O1420" s="914"/>
      <c r="P1420" s="914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79"/>
      <c r="B1421" s="679"/>
      <c r="C1421" s="679"/>
      <c r="D1421" s="911"/>
      <c r="E1421" s="679"/>
      <c r="F1421" s="679"/>
      <c r="G1421" s="679"/>
      <c r="H1421" s="912"/>
      <c r="I1421" s="913"/>
      <c r="J1421" s="913"/>
      <c r="K1421" s="914"/>
      <c r="L1421" s="914"/>
      <c r="M1421" s="914"/>
      <c r="N1421" s="914"/>
      <c r="O1421" s="914"/>
      <c r="P1421" s="914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79"/>
      <c r="B1422" s="679"/>
      <c r="C1422" s="679"/>
      <c r="D1422" s="911"/>
      <c r="E1422" s="679"/>
      <c r="F1422" s="679"/>
      <c r="G1422" s="679"/>
      <c r="H1422" s="912"/>
      <c r="I1422" s="913"/>
      <c r="J1422" s="913"/>
      <c r="K1422" s="914"/>
      <c r="L1422" s="914"/>
      <c r="M1422" s="914"/>
      <c r="N1422" s="914"/>
      <c r="O1422" s="914"/>
      <c r="P1422" s="914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79"/>
      <c r="B1423" s="679"/>
      <c r="C1423" s="679"/>
      <c r="D1423" s="911"/>
      <c r="E1423" s="679"/>
      <c r="F1423" s="679"/>
      <c r="G1423" s="679"/>
      <c r="H1423" s="912"/>
      <c r="I1423" s="913"/>
      <c r="J1423" s="913"/>
      <c r="K1423" s="914"/>
      <c r="L1423" s="914"/>
      <c r="M1423" s="914"/>
      <c r="N1423" s="914"/>
      <c r="O1423" s="914"/>
      <c r="P1423" s="914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79"/>
      <c r="B1424" s="679"/>
      <c r="C1424" s="679"/>
      <c r="D1424" s="911"/>
      <c r="E1424" s="679"/>
      <c r="F1424" s="679"/>
      <c r="G1424" s="679"/>
      <c r="H1424" s="912"/>
      <c r="I1424" s="913"/>
      <c r="J1424" s="913"/>
      <c r="K1424" s="914"/>
      <c r="L1424" s="914"/>
      <c r="M1424" s="914"/>
      <c r="N1424" s="914"/>
      <c r="O1424" s="914"/>
      <c r="P1424" s="914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79"/>
      <c r="B1425" s="679"/>
      <c r="C1425" s="679"/>
      <c r="D1425" s="911"/>
      <c r="E1425" s="679"/>
      <c r="F1425" s="679"/>
      <c r="G1425" s="679"/>
      <c r="H1425" s="912"/>
      <c r="I1425" s="913"/>
      <c r="J1425" s="913"/>
      <c r="K1425" s="914"/>
      <c r="L1425" s="914"/>
      <c r="M1425" s="914"/>
      <c r="N1425" s="914"/>
      <c r="O1425" s="914"/>
      <c r="P1425" s="914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79"/>
      <c r="B1426" s="679"/>
      <c r="C1426" s="679"/>
      <c r="D1426" s="911"/>
      <c r="E1426" s="679"/>
      <c r="F1426" s="679"/>
      <c r="G1426" s="679"/>
      <c r="H1426" s="912"/>
      <c r="I1426" s="913"/>
      <c r="J1426" s="913"/>
      <c r="K1426" s="914"/>
      <c r="L1426" s="914"/>
      <c r="M1426" s="914"/>
      <c r="N1426" s="914"/>
      <c r="O1426" s="914"/>
      <c r="P1426" s="914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79"/>
      <c r="B1427" s="679"/>
      <c r="C1427" s="679"/>
      <c r="D1427" s="911"/>
      <c r="E1427" s="679"/>
      <c r="F1427" s="679"/>
      <c r="G1427" s="679"/>
      <c r="H1427" s="912"/>
      <c r="I1427" s="913"/>
      <c r="J1427" s="913"/>
      <c r="K1427" s="914"/>
      <c r="L1427" s="914"/>
      <c r="M1427" s="914"/>
      <c r="N1427" s="914"/>
      <c r="O1427" s="914"/>
      <c r="P1427" s="914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79"/>
      <c r="B1428" s="679"/>
      <c r="C1428" s="679"/>
      <c r="D1428" s="911"/>
      <c r="E1428" s="679"/>
      <c r="F1428" s="679"/>
      <c r="G1428" s="679"/>
      <c r="H1428" s="912"/>
      <c r="I1428" s="913"/>
      <c r="J1428" s="913"/>
      <c r="K1428" s="914"/>
      <c r="L1428" s="914"/>
      <c r="M1428" s="914"/>
      <c r="N1428" s="914"/>
      <c r="O1428" s="914"/>
      <c r="P1428" s="914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79"/>
      <c r="B1429" s="679"/>
      <c r="C1429" s="679"/>
      <c r="D1429" s="911"/>
      <c r="E1429" s="679"/>
      <c r="F1429" s="679"/>
      <c r="G1429" s="679"/>
      <c r="H1429" s="912"/>
      <c r="I1429" s="913"/>
      <c r="J1429" s="913"/>
      <c r="K1429" s="914"/>
      <c r="L1429" s="914"/>
      <c r="M1429" s="914"/>
      <c r="N1429" s="914"/>
      <c r="O1429" s="914"/>
      <c r="P1429" s="914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79"/>
      <c r="B1430" s="679"/>
      <c r="C1430" s="679"/>
      <c r="D1430" s="911"/>
      <c r="E1430" s="679"/>
      <c r="F1430" s="679"/>
      <c r="G1430" s="679"/>
      <c r="H1430" s="912"/>
      <c r="I1430" s="913"/>
      <c r="J1430" s="913"/>
      <c r="K1430" s="914"/>
      <c r="L1430" s="914"/>
      <c r="M1430" s="914"/>
      <c r="N1430" s="914"/>
      <c r="O1430" s="914"/>
      <c r="P1430" s="914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79"/>
      <c r="B1431" s="679"/>
      <c r="C1431" s="679"/>
      <c r="D1431" s="911"/>
      <c r="E1431" s="679"/>
      <c r="F1431" s="679"/>
      <c r="G1431" s="679"/>
      <c r="H1431" s="912"/>
      <c r="I1431" s="913"/>
      <c r="J1431" s="913"/>
      <c r="K1431" s="914"/>
      <c r="L1431" s="914"/>
      <c r="M1431" s="914"/>
      <c r="N1431" s="914"/>
      <c r="O1431" s="914"/>
      <c r="P1431" s="914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79"/>
      <c r="B1432" s="679"/>
      <c r="C1432" s="679"/>
      <c r="D1432" s="911"/>
      <c r="E1432" s="679"/>
      <c r="F1432" s="679"/>
      <c r="G1432" s="679"/>
      <c r="H1432" s="912"/>
      <c r="I1432" s="913"/>
      <c r="J1432" s="913"/>
      <c r="K1432" s="914"/>
      <c r="L1432" s="914"/>
      <c r="M1432" s="914"/>
      <c r="N1432" s="914"/>
      <c r="O1432" s="914"/>
      <c r="P1432" s="914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79"/>
      <c r="B1433" s="679"/>
      <c r="C1433" s="679"/>
      <c r="D1433" s="911"/>
      <c r="E1433" s="679"/>
      <c r="F1433" s="679"/>
      <c r="G1433" s="679"/>
      <c r="H1433" s="912"/>
      <c r="I1433" s="913"/>
      <c r="J1433" s="913"/>
      <c r="K1433" s="914"/>
      <c r="L1433" s="914"/>
      <c r="M1433" s="914"/>
      <c r="N1433" s="914"/>
      <c r="O1433" s="914"/>
      <c r="P1433" s="914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79"/>
      <c r="B1434" s="679"/>
      <c r="C1434" s="679"/>
      <c r="D1434" s="911"/>
      <c r="E1434" s="679"/>
      <c r="F1434" s="679"/>
      <c r="G1434" s="679"/>
      <c r="H1434" s="912"/>
      <c r="I1434" s="913"/>
      <c r="J1434" s="913"/>
      <c r="K1434" s="914"/>
      <c r="L1434" s="914"/>
      <c r="M1434" s="914"/>
      <c r="N1434" s="914"/>
      <c r="O1434" s="914"/>
      <c r="P1434" s="914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79"/>
      <c r="B1435" s="679"/>
      <c r="C1435" s="679"/>
      <c r="D1435" s="911"/>
      <c r="E1435" s="679"/>
      <c r="F1435" s="679"/>
      <c r="G1435" s="679"/>
      <c r="H1435" s="912"/>
      <c r="I1435" s="913"/>
      <c r="J1435" s="913"/>
      <c r="K1435" s="914"/>
      <c r="L1435" s="914"/>
      <c r="M1435" s="914"/>
      <c r="N1435" s="914"/>
      <c r="O1435" s="914"/>
      <c r="P1435" s="914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79"/>
      <c r="B1436" s="679"/>
      <c r="C1436" s="679"/>
      <c r="D1436" s="911"/>
      <c r="E1436" s="679"/>
      <c r="F1436" s="679"/>
      <c r="G1436" s="679"/>
      <c r="H1436" s="912"/>
      <c r="I1436" s="913"/>
      <c r="J1436" s="913"/>
      <c r="K1436" s="914"/>
      <c r="L1436" s="914"/>
      <c r="M1436" s="914"/>
      <c r="N1436" s="914"/>
      <c r="O1436" s="914"/>
      <c r="P1436" s="914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79"/>
      <c r="B1437" s="679"/>
      <c r="C1437" s="679"/>
      <c r="D1437" s="911"/>
      <c r="E1437" s="679"/>
      <c r="F1437" s="679"/>
      <c r="G1437" s="679"/>
      <c r="H1437" s="912"/>
      <c r="I1437" s="913"/>
      <c r="J1437" s="913"/>
      <c r="K1437" s="914"/>
      <c r="L1437" s="914"/>
      <c r="M1437" s="914"/>
      <c r="N1437" s="914"/>
      <c r="O1437" s="914"/>
      <c r="P1437" s="914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79"/>
      <c r="B1438" s="679"/>
      <c r="C1438" s="679"/>
      <c r="D1438" s="911"/>
      <c r="E1438" s="679"/>
      <c r="F1438" s="679"/>
      <c r="G1438" s="679"/>
      <c r="H1438" s="912"/>
      <c r="I1438" s="913"/>
      <c r="J1438" s="913"/>
      <c r="K1438" s="914"/>
      <c r="L1438" s="914"/>
      <c r="M1438" s="914"/>
      <c r="N1438" s="914"/>
      <c r="O1438" s="914"/>
      <c r="P1438" s="914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79"/>
      <c r="B1439" s="679"/>
      <c r="C1439" s="679"/>
      <c r="D1439" s="911"/>
      <c r="E1439" s="679"/>
      <c r="F1439" s="679"/>
      <c r="G1439" s="679"/>
      <c r="H1439" s="912"/>
      <c r="I1439" s="913"/>
      <c r="J1439" s="913"/>
      <c r="K1439" s="914"/>
      <c r="L1439" s="914"/>
      <c r="M1439" s="914"/>
      <c r="N1439" s="914"/>
      <c r="O1439" s="914"/>
      <c r="P1439" s="914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79"/>
      <c r="B1440" s="679"/>
      <c r="C1440" s="679"/>
      <c r="D1440" s="911"/>
      <c r="E1440" s="679"/>
      <c r="F1440" s="679"/>
      <c r="G1440" s="679"/>
      <c r="H1440" s="912"/>
      <c r="I1440" s="913"/>
      <c r="J1440" s="913"/>
      <c r="K1440" s="914"/>
      <c r="L1440" s="914"/>
      <c r="M1440" s="914"/>
      <c r="N1440" s="914"/>
      <c r="O1440" s="914"/>
      <c r="P1440" s="914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79"/>
      <c r="B1441" s="679"/>
      <c r="C1441" s="679"/>
      <c r="D1441" s="911"/>
      <c r="E1441" s="679"/>
      <c r="F1441" s="679"/>
      <c r="G1441" s="679"/>
      <c r="H1441" s="912"/>
      <c r="I1441" s="913"/>
      <c r="J1441" s="913"/>
      <c r="K1441" s="914"/>
      <c r="L1441" s="914"/>
      <c r="M1441" s="914"/>
      <c r="N1441" s="914"/>
      <c r="O1441" s="914"/>
      <c r="P1441" s="914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79"/>
      <c r="B1442" s="679"/>
      <c r="C1442" s="679"/>
      <c r="D1442" s="911"/>
      <c r="E1442" s="679"/>
      <c r="F1442" s="679"/>
      <c r="G1442" s="679"/>
      <c r="H1442" s="912"/>
      <c r="I1442" s="913"/>
      <c r="J1442" s="913"/>
      <c r="K1442" s="914"/>
      <c r="L1442" s="914"/>
      <c r="M1442" s="914"/>
      <c r="N1442" s="914"/>
      <c r="O1442" s="914"/>
      <c r="P1442" s="914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79"/>
      <c r="B1443" s="679"/>
      <c r="C1443" s="679"/>
      <c r="D1443" s="911"/>
      <c r="E1443" s="679"/>
      <c r="F1443" s="679"/>
      <c r="G1443" s="679"/>
      <c r="H1443" s="912"/>
      <c r="I1443" s="913"/>
      <c r="J1443" s="913"/>
      <c r="K1443" s="914"/>
      <c r="L1443" s="914"/>
      <c r="M1443" s="914"/>
      <c r="N1443" s="914"/>
      <c r="O1443" s="914"/>
      <c r="P1443" s="914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79"/>
      <c r="B1444" s="679"/>
      <c r="C1444" s="679"/>
      <c r="D1444" s="911"/>
      <c r="E1444" s="679"/>
      <c r="F1444" s="679"/>
      <c r="G1444" s="679"/>
      <c r="H1444" s="912"/>
      <c r="I1444" s="913"/>
      <c r="J1444" s="913"/>
      <c r="K1444" s="914"/>
      <c r="L1444" s="914"/>
      <c r="M1444" s="914"/>
      <c r="N1444" s="914"/>
      <c r="O1444" s="914"/>
      <c r="P1444" s="914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79"/>
      <c r="B1445" s="679"/>
      <c r="C1445" s="679"/>
      <c r="D1445" s="911"/>
      <c r="E1445" s="679"/>
      <c r="F1445" s="679"/>
      <c r="G1445" s="679"/>
      <c r="H1445" s="912"/>
      <c r="I1445" s="913"/>
      <c r="J1445" s="913"/>
      <c r="K1445" s="914"/>
      <c r="L1445" s="914"/>
      <c r="M1445" s="914"/>
      <c r="N1445" s="914"/>
      <c r="O1445" s="914"/>
      <c r="P1445" s="914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79"/>
      <c r="B1446" s="679"/>
      <c r="C1446" s="679"/>
      <c r="D1446" s="911"/>
      <c r="E1446" s="679"/>
      <c r="F1446" s="679"/>
      <c r="G1446" s="679"/>
      <c r="H1446" s="912"/>
      <c r="I1446" s="913"/>
      <c r="J1446" s="913"/>
      <c r="K1446" s="914"/>
      <c r="L1446" s="914"/>
      <c r="M1446" s="914"/>
      <c r="N1446" s="914"/>
      <c r="O1446" s="914"/>
      <c r="P1446" s="914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79"/>
      <c r="B1447" s="679"/>
      <c r="C1447" s="679"/>
      <c r="D1447" s="911"/>
      <c r="E1447" s="679"/>
      <c r="F1447" s="679"/>
      <c r="G1447" s="679"/>
      <c r="H1447" s="912"/>
      <c r="I1447" s="913"/>
      <c r="J1447" s="913"/>
      <c r="K1447" s="914"/>
      <c r="L1447" s="914"/>
      <c r="M1447" s="914"/>
      <c r="N1447" s="914"/>
      <c r="O1447" s="914"/>
      <c r="P1447" s="914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79"/>
      <c r="B1448" s="679"/>
      <c r="C1448" s="679"/>
      <c r="D1448" s="911"/>
      <c r="E1448" s="679"/>
      <c r="F1448" s="679"/>
      <c r="G1448" s="679"/>
      <c r="H1448" s="912"/>
      <c r="I1448" s="913"/>
      <c r="J1448" s="913"/>
      <c r="K1448" s="914"/>
      <c r="L1448" s="914"/>
      <c r="M1448" s="914"/>
      <c r="N1448" s="914"/>
      <c r="O1448" s="914"/>
      <c r="P1448" s="914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79"/>
      <c r="B1449" s="679"/>
      <c r="C1449" s="679"/>
      <c r="D1449" s="911"/>
      <c r="E1449" s="679"/>
      <c r="F1449" s="679"/>
      <c r="G1449" s="679"/>
      <c r="H1449" s="912"/>
      <c r="I1449" s="913"/>
      <c r="J1449" s="913"/>
      <c r="K1449" s="914"/>
      <c r="L1449" s="914"/>
      <c r="M1449" s="914"/>
      <c r="N1449" s="914"/>
      <c r="O1449" s="914"/>
      <c r="P1449" s="914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79"/>
      <c r="B1450" s="679"/>
      <c r="C1450" s="679"/>
      <c r="D1450" s="911"/>
      <c r="E1450" s="679"/>
      <c r="F1450" s="679"/>
      <c r="G1450" s="679"/>
      <c r="H1450" s="912"/>
      <c r="I1450" s="913"/>
      <c r="J1450" s="913"/>
      <c r="K1450" s="914"/>
      <c r="L1450" s="914"/>
      <c r="M1450" s="914"/>
      <c r="N1450" s="914"/>
      <c r="O1450" s="914"/>
      <c r="P1450" s="914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79"/>
      <c r="B1451" s="679"/>
      <c r="C1451" s="679"/>
      <c r="D1451" s="911"/>
      <c r="E1451" s="679"/>
      <c r="F1451" s="679"/>
      <c r="G1451" s="679"/>
      <c r="H1451" s="912"/>
      <c r="I1451" s="913"/>
      <c r="J1451" s="913"/>
      <c r="K1451" s="914"/>
      <c r="L1451" s="914"/>
      <c r="M1451" s="914"/>
      <c r="N1451" s="914"/>
      <c r="O1451" s="914"/>
      <c r="P1451" s="914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79"/>
      <c r="B1452" s="679"/>
      <c r="C1452" s="679"/>
      <c r="D1452" s="911"/>
      <c r="E1452" s="679"/>
      <c r="F1452" s="679"/>
      <c r="G1452" s="679"/>
      <c r="H1452" s="912"/>
      <c r="I1452" s="913"/>
      <c r="J1452" s="913"/>
      <c r="K1452" s="914"/>
      <c r="L1452" s="914"/>
      <c r="M1452" s="914"/>
      <c r="N1452" s="914"/>
      <c r="O1452" s="914"/>
      <c r="P1452" s="914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79"/>
      <c r="B1453" s="679"/>
      <c r="C1453" s="679"/>
      <c r="D1453" s="911"/>
      <c r="E1453" s="679"/>
      <c r="F1453" s="679"/>
      <c r="G1453" s="679"/>
      <c r="H1453" s="912"/>
      <c r="I1453" s="913"/>
      <c r="J1453" s="913"/>
      <c r="K1453" s="914"/>
      <c r="L1453" s="914"/>
      <c r="M1453" s="914"/>
      <c r="N1453" s="914"/>
      <c r="O1453" s="914"/>
      <c r="P1453" s="914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79"/>
      <c r="B1454" s="679"/>
      <c r="C1454" s="679"/>
      <c r="D1454" s="911"/>
      <c r="E1454" s="679"/>
      <c r="F1454" s="679"/>
      <c r="G1454" s="679"/>
      <c r="H1454" s="912"/>
      <c r="I1454" s="913"/>
      <c r="J1454" s="913"/>
      <c r="K1454" s="914"/>
      <c r="L1454" s="914"/>
      <c r="M1454" s="914"/>
      <c r="N1454" s="914"/>
      <c r="O1454" s="914"/>
      <c r="P1454" s="914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79"/>
      <c r="B1455" s="679"/>
      <c r="C1455" s="679"/>
      <c r="D1455" s="911"/>
      <c r="E1455" s="679"/>
      <c r="F1455" s="679"/>
      <c r="G1455" s="679"/>
      <c r="H1455" s="912"/>
      <c r="I1455" s="913"/>
      <c r="J1455" s="913"/>
      <c r="K1455" s="914"/>
      <c r="L1455" s="914"/>
      <c r="M1455" s="914"/>
      <c r="N1455" s="914"/>
      <c r="O1455" s="914"/>
      <c r="P1455" s="914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79"/>
      <c r="B1456" s="679"/>
      <c r="C1456" s="679"/>
      <c r="D1456" s="911"/>
      <c r="E1456" s="679"/>
      <c r="F1456" s="679"/>
      <c r="G1456" s="679"/>
      <c r="H1456" s="912"/>
      <c r="I1456" s="913"/>
      <c r="J1456" s="913"/>
      <c r="K1456" s="914"/>
      <c r="L1456" s="914"/>
      <c r="M1456" s="914"/>
      <c r="N1456" s="914"/>
      <c r="O1456" s="914"/>
      <c r="P1456" s="914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79"/>
      <c r="B1457" s="679"/>
      <c r="C1457" s="679"/>
      <c r="D1457" s="911"/>
      <c r="E1457" s="679"/>
      <c r="F1457" s="679"/>
      <c r="G1457" s="679"/>
      <c r="H1457" s="912"/>
      <c r="I1457" s="913"/>
      <c r="J1457" s="913"/>
      <c r="K1457" s="914"/>
      <c r="L1457" s="914"/>
      <c r="M1457" s="914"/>
      <c r="N1457" s="914"/>
      <c r="O1457" s="914"/>
      <c r="P1457" s="914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79"/>
      <c r="B1458" s="679"/>
      <c r="C1458" s="679"/>
      <c r="D1458" s="911"/>
      <c r="E1458" s="679"/>
      <c r="F1458" s="679"/>
      <c r="G1458" s="679"/>
      <c r="H1458" s="912"/>
      <c r="I1458" s="913"/>
      <c r="J1458" s="913"/>
      <c r="K1458" s="914"/>
      <c r="L1458" s="914"/>
      <c r="M1458" s="914"/>
      <c r="N1458" s="914"/>
      <c r="O1458" s="914"/>
      <c r="P1458" s="914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79"/>
      <c r="B1459" s="679"/>
      <c r="C1459" s="679"/>
      <c r="D1459" s="911"/>
      <c r="E1459" s="679"/>
      <c r="F1459" s="679"/>
      <c r="G1459" s="679"/>
      <c r="H1459" s="912"/>
      <c r="I1459" s="913"/>
      <c r="J1459" s="913"/>
      <c r="K1459" s="914"/>
      <c r="L1459" s="914"/>
      <c r="M1459" s="914"/>
      <c r="N1459" s="914"/>
      <c r="O1459" s="914"/>
      <c r="P1459" s="914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79"/>
      <c r="B1460" s="679"/>
      <c r="C1460" s="679"/>
      <c r="D1460" s="911"/>
      <c r="E1460" s="679"/>
      <c r="F1460" s="679"/>
      <c r="G1460" s="679"/>
      <c r="H1460" s="912"/>
      <c r="I1460" s="913"/>
      <c r="J1460" s="913"/>
      <c r="K1460" s="914"/>
      <c r="L1460" s="914"/>
      <c r="M1460" s="914"/>
      <c r="N1460" s="914"/>
      <c r="O1460" s="914"/>
      <c r="P1460" s="914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79"/>
      <c r="B1461" s="679"/>
      <c r="C1461" s="679"/>
      <c r="D1461" s="911"/>
      <c r="E1461" s="679"/>
      <c r="F1461" s="679"/>
      <c r="G1461" s="679"/>
      <c r="H1461" s="912"/>
      <c r="I1461" s="913"/>
      <c r="J1461" s="913"/>
      <c r="K1461" s="914"/>
      <c r="L1461" s="914"/>
      <c r="M1461" s="914"/>
      <c r="N1461" s="914"/>
      <c r="O1461" s="914"/>
      <c r="P1461" s="914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79"/>
      <c r="B1462" s="679"/>
      <c r="C1462" s="679"/>
      <c r="D1462" s="911"/>
      <c r="E1462" s="679"/>
      <c r="F1462" s="679"/>
      <c r="G1462" s="679"/>
      <c r="H1462" s="912"/>
      <c r="I1462" s="913"/>
      <c r="J1462" s="913"/>
      <c r="K1462" s="914"/>
      <c r="L1462" s="914"/>
      <c r="M1462" s="914"/>
      <c r="N1462" s="914"/>
      <c r="O1462" s="914"/>
      <c r="P1462" s="914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79"/>
      <c r="B1463" s="679"/>
      <c r="C1463" s="679"/>
      <c r="D1463" s="911"/>
      <c r="E1463" s="679"/>
      <c r="F1463" s="679"/>
      <c r="G1463" s="679"/>
      <c r="H1463" s="912"/>
      <c r="I1463" s="913"/>
      <c r="J1463" s="913"/>
      <c r="K1463" s="914"/>
      <c r="L1463" s="914"/>
      <c r="M1463" s="914"/>
      <c r="N1463" s="914"/>
      <c r="O1463" s="914"/>
      <c r="P1463" s="914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79"/>
      <c r="B1464" s="679"/>
      <c r="C1464" s="679"/>
      <c r="D1464" s="911"/>
      <c r="E1464" s="679"/>
      <c r="F1464" s="679"/>
      <c r="G1464" s="679"/>
      <c r="H1464" s="912"/>
      <c r="I1464" s="913"/>
      <c r="J1464" s="913"/>
      <c r="K1464" s="914"/>
      <c r="L1464" s="914"/>
      <c r="M1464" s="914"/>
      <c r="N1464" s="914"/>
      <c r="O1464" s="914"/>
      <c r="P1464" s="914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79"/>
      <c r="B1465" s="679"/>
      <c r="C1465" s="679"/>
      <c r="D1465" s="911"/>
      <c r="E1465" s="679"/>
      <c r="F1465" s="679"/>
      <c r="G1465" s="679"/>
      <c r="H1465" s="912"/>
      <c r="I1465" s="913"/>
      <c r="J1465" s="913"/>
      <c r="K1465" s="914"/>
      <c r="L1465" s="914"/>
      <c r="M1465" s="914"/>
      <c r="N1465" s="914"/>
      <c r="O1465" s="914"/>
      <c r="P1465" s="914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79"/>
      <c r="B1466" s="679"/>
      <c r="C1466" s="679"/>
      <c r="D1466" s="911"/>
      <c r="E1466" s="679"/>
      <c r="F1466" s="679"/>
      <c r="G1466" s="679"/>
      <c r="H1466" s="912"/>
      <c r="I1466" s="913"/>
      <c r="J1466" s="913"/>
      <c r="K1466" s="914"/>
      <c r="L1466" s="914"/>
      <c r="M1466" s="914"/>
      <c r="N1466" s="914"/>
      <c r="O1466" s="914"/>
      <c r="P1466" s="914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79"/>
      <c r="B1467" s="679"/>
      <c r="C1467" s="679"/>
      <c r="D1467" s="911"/>
      <c r="E1467" s="679"/>
      <c r="F1467" s="679"/>
      <c r="G1467" s="679"/>
      <c r="H1467" s="912"/>
      <c r="I1467" s="913"/>
      <c r="J1467" s="913"/>
      <c r="K1467" s="914"/>
      <c r="L1467" s="914"/>
      <c r="M1467" s="914"/>
      <c r="N1467" s="914"/>
      <c r="O1467" s="914"/>
      <c r="P1467" s="914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79"/>
      <c r="B1468" s="679"/>
      <c r="C1468" s="679"/>
      <c r="D1468" s="911"/>
      <c r="E1468" s="679"/>
      <c r="F1468" s="679"/>
      <c r="G1468" s="679"/>
      <c r="H1468" s="912"/>
      <c r="I1468" s="913"/>
      <c r="J1468" s="913"/>
      <c r="K1468" s="914"/>
      <c r="L1468" s="914"/>
      <c r="M1468" s="914"/>
      <c r="N1468" s="914"/>
      <c r="O1468" s="914"/>
      <c r="P1468" s="914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79"/>
      <c r="B1469" s="679"/>
      <c r="C1469" s="679"/>
      <c r="D1469" s="911"/>
      <c r="E1469" s="679"/>
      <c r="F1469" s="679"/>
      <c r="G1469" s="679"/>
      <c r="H1469" s="912"/>
      <c r="I1469" s="913"/>
      <c r="J1469" s="913"/>
      <c r="K1469" s="914"/>
      <c r="L1469" s="914"/>
      <c r="M1469" s="914"/>
      <c r="N1469" s="914"/>
      <c r="O1469" s="914"/>
      <c r="P1469" s="914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79"/>
      <c r="B1470" s="679"/>
      <c r="C1470" s="679"/>
      <c r="D1470" s="911"/>
      <c r="E1470" s="679"/>
      <c r="F1470" s="679"/>
      <c r="G1470" s="679"/>
      <c r="H1470" s="912"/>
      <c r="I1470" s="913"/>
      <c r="J1470" s="913"/>
      <c r="K1470" s="914"/>
      <c r="L1470" s="914"/>
      <c r="M1470" s="914"/>
      <c r="N1470" s="914"/>
      <c r="O1470" s="914"/>
      <c r="P1470" s="914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79"/>
      <c r="B1471" s="679"/>
      <c r="C1471" s="679"/>
      <c r="D1471" s="911"/>
      <c r="E1471" s="679"/>
      <c r="F1471" s="679"/>
      <c r="G1471" s="679"/>
      <c r="H1471" s="912"/>
      <c r="I1471" s="913"/>
      <c r="J1471" s="913"/>
      <c r="K1471" s="914"/>
      <c r="L1471" s="914"/>
      <c r="M1471" s="914"/>
      <c r="N1471" s="914"/>
      <c r="O1471" s="914"/>
      <c r="P1471" s="914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79"/>
      <c r="B1472" s="679"/>
      <c r="C1472" s="679"/>
      <c r="D1472" s="911"/>
      <c r="E1472" s="679"/>
      <c r="F1472" s="679"/>
      <c r="G1472" s="679"/>
      <c r="H1472" s="912"/>
      <c r="I1472" s="913"/>
      <c r="J1472" s="913"/>
      <c r="K1472" s="914"/>
      <c r="L1472" s="914"/>
      <c r="M1472" s="914"/>
      <c r="N1472" s="914"/>
      <c r="O1472" s="914"/>
      <c r="P1472" s="914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79"/>
      <c r="B1473" s="679"/>
      <c r="C1473" s="679"/>
      <c r="D1473" s="911"/>
      <c r="E1473" s="679"/>
      <c r="F1473" s="679"/>
      <c r="G1473" s="679"/>
      <c r="H1473" s="912"/>
      <c r="I1473" s="913"/>
      <c r="J1473" s="913"/>
      <c r="K1473" s="914"/>
      <c r="L1473" s="914"/>
      <c r="M1473" s="914"/>
      <c r="N1473" s="914"/>
      <c r="O1473" s="914"/>
      <c r="P1473" s="914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79"/>
      <c r="B1474" s="679"/>
      <c r="C1474" s="679"/>
      <c r="D1474" s="911"/>
      <c r="E1474" s="679"/>
      <c r="F1474" s="679"/>
      <c r="G1474" s="679"/>
      <c r="H1474" s="912"/>
      <c r="I1474" s="913"/>
      <c r="J1474" s="913"/>
      <c r="K1474" s="914"/>
      <c r="L1474" s="914"/>
      <c r="M1474" s="914"/>
      <c r="N1474" s="914"/>
      <c r="O1474" s="914"/>
      <c r="P1474" s="914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79"/>
      <c r="B1475" s="679"/>
      <c r="C1475" s="679"/>
      <c r="D1475" s="911"/>
      <c r="E1475" s="679"/>
      <c r="F1475" s="679"/>
      <c r="G1475" s="679"/>
      <c r="H1475" s="912"/>
      <c r="I1475" s="913"/>
      <c r="J1475" s="913"/>
      <c r="K1475" s="914"/>
      <c r="L1475" s="914"/>
      <c r="M1475" s="914"/>
      <c r="N1475" s="914"/>
      <c r="O1475" s="914"/>
      <c r="P1475" s="914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79"/>
      <c r="B1476" s="679"/>
      <c r="C1476" s="679"/>
      <c r="D1476" s="911"/>
      <c r="E1476" s="679"/>
      <c r="F1476" s="679"/>
      <c r="G1476" s="679"/>
      <c r="H1476" s="912"/>
      <c r="I1476" s="913"/>
      <c r="J1476" s="913"/>
      <c r="K1476" s="914"/>
      <c r="L1476" s="914"/>
      <c r="M1476" s="914"/>
      <c r="N1476" s="914"/>
      <c r="O1476" s="914"/>
      <c r="P1476" s="914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79"/>
      <c r="B1477" s="679"/>
      <c r="C1477" s="679"/>
      <c r="D1477" s="911"/>
      <c r="E1477" s="679"/>
      <c r="F1477" s="679"/>
      <c r="G1477" s="679"/>
      <c r="H1477" s="912"/>
      <c r="I1477" s="913"/>
      <c r="J1477" s="913"/>
      <c r="K1477" s="914"/>
      <c r="L1477" s="914"/>
      <c r="M1477" s="914"/>
      <c r="N1477" s="914"/>
      <c r="O1477" s="914"/>
      <c r="P1477" s="914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79"/>
      <c r="B1478" s="679"/>
      <c r="C1478" s="679"/>
      <c r="D1478" s="911"/>
      <c r="E1478" s="679"/>
      <c r="F1478" s="679"/>
      <c r="G1478" s="679"/>
      <c r="H1478" s="912"/>
      <c r="I1478" s="913"/>
      <c r="J1478" s="913"/>
      <c r="K1478" s="914"/>
      <c r="L1478" s="914"/>
      <c r="M1478" s="914"/>
      <c r="N1478" s="914"/>
      <c r="O1478" s="914"/>
      <c r="P1478" s="914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79"/>
      <c r="B1479" s="679"/>
      <c r="C1479" s="679"/>
      <c r="D1479" s="911"/>
      <c r="E1479" s="679"/>
      <c r="F1479" s="679"/>
      <c r="G1479" s="679"/>
      <c r="H1479" s="912"/>
      <c r="I1479" s="913"/>
      <c r="J1479" s="913"/>
      <c r="K1479" s="914"/>
      <c r="L1479" s="914"/>
      <c r="M1479" s="914"/>
      <c r="N1479" s="914"/>
      <c r="O1479" s="914"/>
      <c r="P1479" s="914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79"/>
      <c r="B1480" s="679"/>
      <c r="C1480" s="679"/>
      <c r="D1480" s="911"/>
      <c r="E1480" s="679"/>
      <c r="F1480" s="679"/>
      <c r="G1480" s="679"/>
      <c r="H1480" s="912"/>
      <c r="I1480" s="913"/>
      <c r="J1480" s="913"/>
      <c r="K1480" s="914"/>
      <c r="L1480" s="914"/>
      <c r="M1480" s="914"/>
      <c r="N1480" s="914"/>
      <c r="O1480" s="914"/>
      <c r="P1480" s="914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79"/>
      <c r="B1481" s="679"/>
      <c r="C1481" s="679"/>
      <c r="D1481" s="911"/>
      <c r="E1481" s="679"/>
      <c r="F1481" s="679"/>
      <c r="G1481" s="679"/>
      <c r="H1481" s="912"/>
      <c r="I1481" s="913"/>
      <c r="J1481" s="913"/>
      <c r="K1481" s="914"/>
      <c r="L1481" s="914"/>
      <c r="M1481" s="914"/>
      <c r="N1481" s="914"/>
      <c r="O1481" s="914"/>
      <c r="P1481" s="914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79"/>
      <c r="B1482" s="679"/>
      <c r="C1482" s="679"/>
      <c r="D1482" s="911"/>
      <c r="E1482" s="679"/>
      <c r="F1482" s="679"/>
      <c r="G1482" s="679"/>
      <c r="H1482" s="912"/>
      <c r="I1482" s="913"/>
      <c r="J1482" s="913"/>
      <c r="K1482" s="914"/>
      <c r="L1482" s="914"/>
      <c r="M1482" s="914"/>
      <c r="N1482" s="914"/>
      <c r="O1482" s="914"/>
      <c r="P1482" s="914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79"/>
      <c r="B1483" s="679"/>
      <c r="C1483" s="679"/>
      <c r="D1483" s="911"/>
      <c r="E1483" s="679"/>
      <c r="F1483" s="679"/>
      <c r="G1483" s="679"/>
      <c r="H1483" s="912"/>
      <c r="I1483" s="913"/>
      <c r="J1483" s="913"/>
      <c r="K1483" s="914"/>
      <c r="L1483" s="914"/>
      <c r="M1483" s="914"/>
      <c r="N1483" s="914"/>
      <c r="O1483" s="914"/>
      <c r="P1483" s="914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79"/>
      <c r="B1484" s="679"/>
      <c r="C1484" s="679"/>
      <c r="D1484" s="911"/>
      <c r="E1484" s="679"/>
      <c r="F1484" s="679"/>
      <c r="G1484" s="679"/>
      <c r="H1484" s="912"/>
      <c r="I1484" s="913"/>
      <c r="J1484" s="913"/>
      <c r="K1484" s="914"/>
      <c r="L1484" s="914"/>
      <c r="M1484" s="914"/>
      <c r="N1484" s="914"/>
      <c r="O1484" s="914"/>
      <c r="P1484" s="914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79"/>
      <c r="B1485" s="679"/>
      <c r="C1485" s="679"/>
      <c r="D1485" s="911"/>
      <c r="E1485" s="679"/>
      <c r="F1485" s="679"/>
      <c r="G1485" s="679"/>
      <c r="H1485" s="912"/>
      <c r="I1485" s="913"/>
      <c r="J1485" s="913"/>
      <c r="K1485" s="914"/>
      <c r="L1485" s="914"/>
      <c r="M1485" s="914"/>
      <c r="N1485" s="914"/>
      <c r="O1485" s="914"/>
      <c r="P1485" s="914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79"/>
      <c r="B1486" s="679"/>
      <c r="C1486" s="679"/>
      <c r="D1486" s="911"/>
      <c r="E1486" s="679"/>
      <c r="F1486" s="679"/>
      <c r="G1486" s="679"/>
      <c r="H1486" s="912"/>
      <c r="I1486" s="913"/>
      <c r="J1486" s="913"/>
      <c r="K1486" s="914"/>
      <c r="L1486" s="914"/>
      <c r="M1486" s="914"/>
      <c r="N1486" s="914"/>
      <c r="O1486" s="914"/>
      <c r="P1486" s="914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79"/>
      <c r="B1487" s="679"/>
      <c r="C1487" s="679"/>
      <c r="D1487" s="911"/>
      <c r="E1487" s="679"/>
      <c r="F1487" s="679"/>
      <c r="G1487" s="679"/>
      <c r="H1487" s="912"/>
      <c r="I1487" s="913"/>
      <c r="J1487" s="913"/>
      <c r="K1487" s="914"/>
      <c r="L1487" s="914"/>
      <c r="M1487" s="914"/>
      <c r="N1487" s="914"/>
      <c r="O1487" s="914"/>
      <c r="P1487" s="914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79"/>
      <c r="B1488" s="679"/>
      <c r="C1488" s="679"/>
      <c r="D1488" s="911"/>
      <c r="E1488" s="679"/>
      <c r="F1488" s="679"/>
      <c r="G1488" s="679"/>
      <c r="H1488" s="912"/>
      <c r="I1488" s="913"/>
      <c r="J1488" s="913"/>
      <c r="K1488" s="914"/>
      <c r="L1488" s="914"/>
      <c r="M1488" s="914"/>
      <c r="N1488" s="914"/>
      <c r="O1488" s="914"/>
      <c r="P1488" s="914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79"/>
      <c r="B1489" s="679"/>
      <c r="C1489" s="679"/>
      <c r="D1489" s="911"/>
      <c r="E1489" s="679"/>
      <c r="F1489" s="679"/>
      <c r="G1489" s="679"/>
      <c r="H1489" s="912"/>
      <c r="I1489" s="913"/>
      <c r="J1489" s="913"/>
      <c r="K1489" s="914"/>
      <c r="L1489" s="914"/>
      <c r="M1489" s="914"/>
      <c r="N1489" s="914"/>
      <c r="O1489" s="914"/>
      <c r="P1489" s="914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79"/>
      <c r="B1490" s="679"/>
      <c r="C1490" s="679"/>
      <c r="D1490" s="911"/>
      <c r="E1490" s="679"/>
      <c r="F1490" s="679"/>
      <c r="G1490" s="679"/>
      <c r="H1490" s="912"/>
      <c r="I1490" s="913"/>
      <c r="J1490" s="913"/>
      <c r="K1490" s="914"/>
      <c r="L1490" s="914"/>
      <c r="M1490" s="914"/>
      <c r="N1490" s="914"/>
      <c r="O1490" s="914"/>
      <c r="P1490" s="914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79"/>
      <c r="B1491" s="679"/>
      <c r="C1491" s="679"/>
      <c r="D1491" s="911"/>
      <c r="E1491" s="679"/>
      <c r="F1491" s="679"/>
      <c r="G1491" s="679"/>
      <c r="H1491" s="912"/>
      <c r="I1491" s="913"/>
      <c r="J1491" s="913"/>
      <c r="K1491" s="914"/>
      <c r="L1491" s="914"/>
      <c r="M1491" s="914"/>
      <c r="N1491" s="914"/>
      <c r="O1491" s="914"/>
      <c r="P1491" s="914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79"/>
      <c r="B1492" s="679"/>
      <c r="C1492" s="679"/>
      <c r="D1492" s="911"/>
      <c r="E1492" s="679"/>
      <c r="F1492" s="679"/>
      <c r="G1492" s="679"/>
      <c r="H1492" s="912"/>
      <c r="I1492" s="913"/>
      <c r="J1492" s="913"/>
      <c r="K1492" s="914"/>
      <c r="L1492" s="914"/>
      <c r="M1492" s="914"/>
      <c r="N1492" s="914"/>
      <c r="O1492" s="914"/>
      <c r="P1492" s="914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79"/>
      <c r="B1493" s="679"/>
      <c r="C1493" s="679"/>
      <c r="D1493" s="911"/>
      <c r="E1493" s="679"/>
      <c r="F1493" s="679"/>
      <c r="G1493" s="679"/>
      <c r="H1493" s="912"/>
      <c r="I1493" s="913"/>
      <c r="J1493" s="913"/>
      <c r="K1493" s="914"/>
      <c r="L1493" s="914"/>
      <c r="M1493" s="914"/>
      <c r="N1493" s="914"/>
      <c r="O1493" s="914"/>
      <c r="P1493" s="914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79"/>
      <c r="B1494" s="679"/>
      <c r="C1494" s="679"/>
      <c r="D1494" s="911"/>
      <c r="E1494" s="679"/>
      <c r="F1494" s="679"/>
      <c r="G1494" s="679"/>
      <c r="H1494" s="912"/>
      <c r="I1494" s="913"/>
      <c r="J1494" s="913"/>
      <c r="K1494" s="914"/>
      <c r="L1494" s="914"/>
      <c r="M1494" s="914"/>
      <c r="N1494" s="914"/>
      <c r="O1494" s="914"/>
      <c r="P1494" s="914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79"/>
      <c r="B1495" s="679"/>
      <c r="C1495" s="679"/>
      <c r="D1495" s="911"/>
      <c r="E1495" s="679"/>
      <c r="F1495" s="679"/>
      <c r="G1495" s="679"/>
      <c r="H1495" s="912"/>
      <c r="I1495" s="913"/>
      <c r="J1495" s="913"/>
      <c r="K1495" s="914"/>
      <c r="L1495" s="914"/>
      <c r="M1495" s="914"/>
      <c r="N1495" s="914"/>
      <c r="O1495" s="914"/>
      <c r="P1495" s="914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79"/>
      <c r="B1496" s="679"/>
      <c r="C1496" s="679"/>
      <c r="D1496" s="911"/>
      <c r="E1496" s="679"/>
      <c r="F1496" s="679"/>
      <c r="G1496" s="679"/>
      <c r="H1496" s="912"/>
      <c r="I1496" s="913"/>
      <c r="J1496" s="913"/>
      <c r="K1496" s="914"/>
      <c r="L1496" s="914"/>
      <c r="M1496" s="914"/>
      <c r="N1496" s="914"/>
      <c r="O1496" s="914"/>
      <c r="P1496" s="914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79"/>
      <c r="B1497" s="679"/>
      <c r="C1497" s="679"/>
      <c r="D1497" s="911"/>
      <c r="E1497" s="679"/>
      <c r="F1497" s="679"/>
      <c r="G1497" s="679"/>
      <c r="H1497" s="912"/>
      <c r="I1497" s="913"/>
      <c r="J1497" s="913"/>
      <c r="K1497" s="914"/>
      <c r="L1497" s="914"/>
      <c r="M1497" s="914"/>
      <c r="N1497" s="914"/>
      <c r="O1497" s="914"/>
      <c r="P1497" s="914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79"/>
      <c r="B1498" s="679"/>
      <c r="C1498" s="679"/>
      <c r="D1498" s="911"/>
      <c r="E1498" s="679"/>
      <c r="F1498" s="679"/>
      <c r="G1498" s="679"/>
      <c r="H1498" s="912"/>
      <c r="I1498" s="913"/>
      <c r="J1498" s="913"/>
      <c r="K1498" s="914"/>
      <c r="L1498" s="914"/>
      <c r="M1498" s="914"/>
      <c r="N1498" s="914"/>
      <c r="O1498" s="914"/>
      <c r="P1498" s="914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79"/>
      <c r="B1499" s="679"/>
      <c r="C1499" s="679"/>
      <c r="D1499" s="911"/>
      <c r="E1499" s="679"/>
      <c r="F1499" s="679"/>
      <c r="G1499" s="679"/>
      <c r="H1499" s="912"/>
      <c r="I1499" s="913"/>
      <c r="J1499" s="913"/>
      <c r="K1499" s="914"/>
      <c r="L1499" s="914"/>
      <c r="M1499" s="914"/>
      <c r="N1499" s="914"/>
      <c r="O1499" s="914"/>
      <c r="P1499" s="914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79"/>
      <c r="B1500" s="679"/>
      <c r="C1500" s="679"/>
      <c r="D1500" s="911"/>
      <c r="E1500" s="679"/>
      <c r="F1500" s="679"/>
      <c r="G1500" s="679"/>
      <c r="H1500" s="912"/>
      <c r="I1500" s="913"/>
      <c r="J1500" s="913"/>
      <c r="K1500" s="914"/>
      <c r="L1500" s="914"/>
      <c r="M1500" s="914"/>
      <c r="N1500" s="914"/>
      <c r="O1500" s="914"/>
      <c r="P1500" s="914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79"/>
      <c r="B1501" s="679"/>
      <c r="C1501" s="679"/>
      <c r="D1501" s="911"/>
      <c r="E1501" s="679"/>
      <c r="F1501" s="679"/>
      <c r="G1501" s="679"/>
      <c r="H1501" s="912"/>
      <c r="I1501" s="913"/>
      <c r="J1501" s="913"/>
      <c r="K1501" s="914"/>
      <c r="L1501" s="914"/>
      <c r="M1501" s="914"/>
      <c r="N1501" s="914"/>
      <c r="O1501" s="914"/>
      <c r="P1501" s="914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79"/>
      <c r="B1502" s="679"/>
      <c r="C1502" s="679"/>
      <c r="D1502" s="911"/>
      <c r="E1502" s="679"/>
      <c r="F1502" s="679"/>
      <c r="G1502" s="679"/>
      <c r="H1502" s="912"/>
      <c r="I1502" s="913"/>
      <c r="J1502" s="913"/>
      <c r="K1502" s="914"/>
      <c r="L1502" s="914"/>
      <c r="M1502" s="914"/>
      <c r="N1502" s="914"/>
      <c r="O1502" s="914"/>
      <c r="P1502" s="914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79"/>
      <c r="B1503" s="679"/>
      <c r="C1503" s="679"/>
      <c r="D1503" s="911"/>
      <c r="E1503" s="679"/>
      <c r="F1503" s="679"/>
      <c r="G1503" s="679"/>
      <c r="H1503" s="912"/>
      <c r="I1503" s="913"/>
      <c r="J1503" s="913"/>
      <c r="K1503" s="914"/>
      <c r="L1503" s="914"/>
      <c r="M1503" s="914"/>
      <c r="N1503" s="914"/>
      <c r="O1503" s="914"/>
      <c r="P1503" s="914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79"/>
      <c r="B1504" s="679"/>
      <c r="C1504" s="679"/>
      <c r="D1504" s="911"/>
      <c r="E1504" s="679"/>
      <c r="F1504" s="679"/>
      <c r="G1504" s="679"/>
      <c r="H1504" s="912"/>
      <c r="I1504" s="913"/>
      <c r="J1504" s="913"/>
      <c r="K1504" s="914"/>
      <c r="L1504" s="914"/>
      <c r="M1504" s="914"/>
      <c r="N1504" s="914"/>
      <c r="O1504" s="914"/>
      <c r="P1504" s="914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79"/>
      <c r="B1505" s="679"/>
      <c r="C1505" s="679"/>
      <c r="D1505" s="911"/>
      <c r="E1505" s="679"/>
      <c r="F1505" s="679"/>
      <c r="G1505" s="679"/>
      <c r="H1505" s="912"/>
      <c r="I1505" s="913"/>
      <c r="J1505" s="913"/>
      <c r="K1505" s="914"/>
      <c r="L1505" s="914"/>
      <c r="M1505" s="914"/>
      <c r="N1505" s="914"/>
      <c r="O1505" s="914"/>
      <c r="P1505" s="914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79"/>
      <c r="B1506" s="679"/>
      <c r="C1506" s="679"/>
      <c r="D1506" s="911"/>
      <c r="E1506" s="679"/>
      <c r="F1506" s="679"/>
      <c r="G1506" s="679"/>
      <c r="H1506" s="912"/>
      <c r="I1506" s="913"/>
      <c r="J1506" s="913"/>
      <c r="K1506" s="914"/>
      <c r="L1506" s="914"/>
      <c r="M1506" s="914"/>
      <c r="N1506" s="914"/>
      <c r="O1506" s="914"/>
      <c r="P1506" s="914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79"/>
      <c r="B1507" s="679"/>
      <c r="C1507" s="679"/>
      <c r="D1507" s="911"/>
      <c r="E1507" s="679"/>
      <c r="F1507" s="679"/>
      <c r="G1507" s="679"/>
      <c r="H1507" s="912"/>
      <c r="I1507" s="913"/>
      <c r="J1507" s="913"/>
      <c r="K1507" s="914"/>
      <c r="L1507" s="914"/>
      <c r="M1507" s="914"/>
      <c r="N1507" s="914"/>
      <c r="O1507" s="914"/>
      <c r="P1507" s="914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79"/>
      <c r="B1508" s="679"/>
      <c r="C1508" s="679"/>
      <c r="D1508" s="911"/>
      <c r="E1508" s="679"/>
      <c r="F1508" s="679"/>
      <c r="G1508" s="679"/>
      <c r="H1508" s="912"/>
      <c r="I1508" s="913"/>
      <c r="J1508" s="913"/>
      <c r="K1508" s="914"/>
      <c r="L1508" s="914"/>
      <c r="M1508" s="914"/>
      <c r="N1508" s="914"/>
      <c r="O1508" s="914"/>
      <c r="P1508" s="914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79"/>
      <c r="B1509" s="679"/>
      <c r="C1509" s="679"/>
      <c r="D1509" s="911"/>
      <c r="E1509" s="679"/>
      <c r="F1509" s="679"/>
      <c r="G1509" s="679"/>
      <c r="H1509" s="912"/>
      <c r="I1509" s="913"/>
      <c r="J1509" s="913"/>
      <c r="K1509" s="914"/>
      <c r="L1509" s="914"/>
      <c r="M1509" s="914"/>
      <c r="N1509" s="914"/>
      <c r="O1509" s="914"/>
      <c r="P1509" s="914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79"/>
      <c r="B1510" s="679"/>
      <c r="C1510" s="679"/>
      <c r="D1510" s="911"/>
      <c r="E1510" s="679"/>
      <c r="F1510" s="679"/>
      <c r="G1510" s="679"/>
      <c r="H1510" s="912"/>
      <c r="I1510" s="913"/>
      <c r="J1510" s="913"/>
      <c r="K1510" s="914"/>
      <c r="L1510" s="914"/>
      <c r="M1510" s="914"/>
      <c r="N1510" s="914"/>
      <c r="O1510" s="914"/>
      <c r="P1510" s="914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79"/>
      <c r="B1511" s="679"/>
      <c r="C1511" s="679"/>
      <c r="D1511" s="911"/>
      <c r="E1511" s="679"/>
      <c r="F1511" s="679"/>
      <c r="G1511" s="679"/>
      <c r="H1511" s="912"/>
      <c r="I1511" s="913"/>
      <c r="J1511" s="913"/>
      <c r="K1511" s="914"/>
      <c r="L1511" s="914"/>
      <c r="M1511" s="914"/>
      <c r="N1511" s="914"/>
      <c r="O1511" s="914"/>
      <c r="P1511" s="914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79"/>
      <c r="B1512" s="679"/>
      <c r="C1512" s="679"/>
      <c r="D1512" s="911"/>
      <c r="E1512" s="679"/>
      <c r="F1512" s="679"/>
      <c r="G1512" s="679"/>
      <c r="H1512" s="912"/>
      <c r="I1512" s="913"/>
      <c r="J1512" s="913"/>
      <c r="K1512" s="914"/>
      <c r="L1512" s="914"/>
      <c r="M1512" s="914"/>
      <c r="N1512" s="914"/>
      <c r="O1512" s="914"/>
      <c r="P1512" s="914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79"/>
      <c r="B1513" s="679"/>
      <c r="C1513" s="679"/>
      <c r="D1513" s="911"/>
      <c r="E1513" s="679"/>
      <c r="F1513" s="679"/>
      <c r="G1513" s="679"/>
      <c r="H1513" s="912"/>
      <c r="I1513" s="913"/>
      <c r="J1513" s="913"/>
      <c r="K1513" s="914"/>
      <c r="L1513" s="914"/>
      <c r="M1513" s="914"/>
      <c r="N1513" s="914"/>
      <c r="O1513" s="914"/>
      <c r="P1513" s="914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79"/>
      <c r="B1514" s="679"/>
      <c r="C1514" s="679"/>
      <c r="D1514" s="911"/>
      <c r="E1514" s="679"/>
      <c r="F1514" s="679"/>
      <c r="G1514" s="679"/>
      <c r="H1514" s="912"/>
      <c r="I1514" s="913"/>
      <c r="J1514" s="913"/>
      <c r="K1514" s="914"/>
      <c r="L1514" s="914"/>
      <c r="M1514" s="914"/>
      <c r="N1514" s="914"/>
      <c r="O1514" s="914"/>
      <c r="P1514" s="914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79"/>
      <c r="B1515" s="679"/>
      <c r="C1515" s="679"/>
      <c r="D1515" s="911"/>
      <c r="E1515" s="679"/>
      <c r="F1515" s="679"/>
      <c r="G1515" s="679"/>
      <c r="H1515" s="912"/>
      <c r="I1515" s="913"/>
      <c r="J1515" s="913"/>
      <c r="K1515" s="914"/>
      <c r="L1515" s="914"/>
      <c r="M1515" s="914"/>
      <c r="N1515" s="914"/>
      <c r="O1515" s="914"/>
      <c r="P1515" s="914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79"/>
      <c r="B1516" s="679"/>
      <c r="C1516" s="679"/>
      <c r="D1516" s="911"/>
      <c r="E1516" s="679"/>
      <c r="F1516" s="679"/>
      <c r="G1516" s="679"/>
      <c r="H1516" s="912"/>
      <c r="I1516" s="913"/>
      <c r="J1516" s="913"/>
      <c r="K1516" s="914"/>
      <c r="L1516" s="914"/>
      <c r="M1516" s="914"/>
      <c r="N1516" s="914"/>
      <c r="O1516" s="914"/>
      <c r="P1516" s="914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79"/>
      <c r="B1517" s="679"/>
      <c r="C1517" s="679"/>
      <c r="D1517" s="911"/>
      <c r="E1517" s="679"/>
      <c r="F1517" s="679"/>
      <c r="G1517" s="679"/>
      <c r="H1517" s="912"/>
      <c r="I1517" s="913"/>
      <c r="J1517" s="913"/>
      <c r="K1517" s="914"/>
      <c r="L1517" s="914"/>
      <c r="M1517" s="914"/>
      <c r="N1517" s="914"/>
      <c r="O1517" s="914"/>
      <c r="P1517" s="914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79"/>
      <c r="B1518" s="679"/>
      <c r="C1518" s="679"/>
      <c r="D1518" s="911"/>
      <c r="E1518" s="679"/>
      <c r="F1518" s="679"/>
      <c r="G1518" s="679"/>
      <c r="H1518" s="912"/>
      <c r="I1518" s="913"/>
      <c r="J1518" s="913"/>
      <c r="K1518" s="914"/>
      <c r="L1518" s="914"/>
      <c r="M1518" s="914"/>
      <c r="N1518" s="914"/>
      <c r="O1518" s="914"/>
      <c r="P1518" s="914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79"/>
      <c r="B1519" s="679"/>
      <c r="C1519" s="679"/>
      <c r="D1519" s="911"/>
      <c r="E1519" s="679"/>
      <c r="F1519" s="679"/>
      <c r="G1519" s="679"/>
      <c r="H1519" s="912"/>
      <c r="I1519" s="913"/>
      <c r="J1519" s="913"/>
      <c r="K1519" s="914"/>
      <c r="L1519" s="914"/>
      <c r="M1519" s="914"/>
      <c r="N1519" s="914"/>
      <c r="O1519" s="914"/>
      <c r="P1519" s="914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79"/>
      <c r="B1520" s="679"/>
      <c r="C1520" s="679"/>
      <c r="D1520" s="911"/>
      <c r="E1520" s="679"/>
      <c r="F1520" s="679"/>
      <c r="G1520" s="679"/>
      <c r="H1520" s="912"/>
      <c r="I1520" s="913"/>
      <c r="J1520" s="913"/>
      <c r="K1520" s="914"/>
      <c r="L1520" s="914"/>
      <c r="M1520" s="914"/>
      <c r="N1520" s="914"/>
      <c r="O1520" s="914"/>
      <c r="P1520" s="914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79"/>
      <c r="B1521" s="679"/>
      <c r="C1521" s="679"/>
      <c r="D1521" s="911"/>
      <c r="E1521" s="679"/>
      <c r="F1521" s="679"/>
      <c r="G1521" s="679"/>
      <c r="H1521" s="912"/>
      <c r="I1521" s="913"/>
      <c r="J1521" s="913"/>
      <c r="K1521" s="914"/>
      <c r="L1521" s="914"/>
      <c r="M1521" s="914"/>
      <c r="N1521" s="914"/>
      <c r="O1521" s="914"/>
      <c r="P1521" s="914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79"/>
      <c r="B1522" s="679"/>
      <c r="C1522" s="679"/>
      <c r="D1522" s="911"/>
      <c r="E1522" s="679"/>
      <c r="F1522" s="679"/>
      <c r="G1522" s="679"/>
      <c r="H1522" s="912"/>
      <c r="I1522" s="913"/>
      <c r="J1522" s="913"/>
      <c r="K1522" s="914"/>
      <c r="L1522" s="914"/>
      <c r="M1522" s="914"/>
      <c r="N1522" s="914"/>
      <c r="O1522" s="914"/>
      <c r="P1522" s="914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79"/>
      <c r="B1523" s="679"/>
      <c r="C1523" s="679"/>
      <c r="D1523" s="911"/>
      <c r="E1523" s="679"/>
      <c r="F1523" s="679"/>
      <c r="G1523" s="679"/>
      <c r="H1523" s="912"/>
      <c r="I1523" s="913"/>
      <c r="J1523" s="913"/>
      <c r="K1523" s="914"/>
      <c r="L1523" s="914"/>
      <c r="M1523" s="914"/>
      <c r="N1523" s="914"/>
      <c r="O1523" s="914"/>
      <c r="P1523" s="914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79"/>
      <c r="B1524" s="679"/>
      <c r="C1524" s="679"/>
      <c r="D1524" s="911"/>
      <c r="E1524" s="679"/>
      <c r="F1524" s="679"/>
      <c r="G1524" s="679"/>
      <c r="H1524" s="912"/>
      <c r="I1524" s="913"/>
      <c r="J1524" s="913"/>
      <c r="K1524" s="914"/>
      <c r="L1524" s="914"/>
      <c r="M1524" s="914"/>
      <c r="N1524" s="914"/>
      <c r="O1524" s="914"/>
      <c r="P1524" s="914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79"/>
      <c r="B1525" s="679"/>
      <c r="C1525" s="679"/>
      <c r="D1525" s="911"/>
      <c r="E1525" s="679"/>
      <c r="F1525" s="679"/>
      <c r="G1525" s="679"/>
      <c r="H1525" s="912"/>
      <c r="I1525" s="913"/>
      <c r="J1525" s="913"/>
      <c r="K1525" s="914"/>
      <c r="L1525" s="914"/>
      <c r="M1525" s="914"/>
      <c r="N1525" s="914"/>
      <c r="O1525" s="914"/>
      <c r="P1525" s="914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79"/>
      <c r="B1526" s="679"/>
      <c r="C1526" s="679"/>
      <c r="D1526" s="911"/>
      <c r="E1526" s="679"/>
      <c r="F1526" s="679"/>
      <c r="G1526" s="679"/>
      <c r="H1526" s="912"/>
      <c r="I1526" s="913"/>
      <c r="J1526" s="913"/>
      <c r="K1526" s="914"/>
      <c r="L1526" s="914"/>
      <c r="M1526" s="914"/>
      <c r="N1526" s="914"/>
      <c r="O1526" s="914"/>
      <c r="P1526" s="914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79"/>
      <c r="B1527" s="679"/>
      <c r="C1527" s="679"/>
      <c r="D1527" s="911"/>
      <c r="E1527" s="679"/>
      <c r="F1527" s="679"/>
      <c r="G1527" s="679"/>
      <c r="H1527" s="912"/>
      <c r="I1527" s="913"/>
      <c r="J1527" s="913"/>
      <c r="K1527" s="914"/>
      <c r="L1527" s="914"/>
      <c r="M1527" s="914"/>
      <c r="N1527" s="914"/>
      <c r="O1527" s="914"/>
      <c r="P1527" s="914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79"/>
      <c r="B1528" s="679"/>
      <c r="C1528" s="679"/>
      <c r="D1528" s="911"/>
      <c r="E1528" s="679"/>
      <c r="F1528" s="679"/>
      <c r="G1528" s="679"/>
      <c r="H1528" s="912"/>
      <c r="I1528" s="913"/>
      <c r="J1528" s="913"/>
      <c r="K1528" s="914"/>
      <c r="L1528" s="914"/>
      <c r="M1528" s="914"/>
      <c r="N1528" s="914"/>
      <c r="O1528" s="914"/>
      <c r="P1528" s="914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79"/>
      <c r="B1529" s="679"/>
      <c r="C1529" s="679"/>
      <c r="D1529" s="911"/>
      <c r="E1529" s="679"/>
      <c r="F1529" s="679"/>
      <c r="G1529" s="679"/>
      <c r="H1529" s="912"/>
      <c r="I1529" s="913"/>
      <c r="J1529" s="913"/>
      <c r="K1529" s="914"/>
      <c r="L1529" s="914"/>
      <c r="M1529" s="914"/>
      <c r="N1529" s="914"/>
      <c r="O1529" s="914"/>
      <c r="P1529" s="914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79"/>
      <c r="B1530" s="679"/>
      <c r="C1530" s="679"/>
      <c r="D1530" s="911"/>
      <c r="E1530" s="679"/>
      <c r="F1530" s="679"/>
      <c r="G1530" s="679"/>
      <c r="H1530" s="912"/>
      <c r="I1530" s="913"/>
      <c r="J1530" s="913"/>
      <c r="K1530" s="914"/>
      <c r="L1530" s="914"/>
      <c r="M1530" s="914"/>
      <c r="N1530" s="914"/>
      <c r="O1530" s="914"/>
      <c r="P1530" s="914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79"/>
      <c r="B1531" s="679"/>
      <c r="C1531" s="679"/>
      <c r="D1531" s="911"/>
      <c r="E1531" s="679"/>
      <c r="F1531" s="679"/>
      <c r="G1531" s="679"/>
      <c r="H1531" s="912"/>
      <c r="I1531" s="913"/>
      <c r="J1531" s="913"/>
      <c r="K1531" s="914"/>
      <c r="L1531" s="914"/>
      <c r="M1531" s="914"/>
      <c r="N1531" s="914"/>
      <c r="O1531" s="914"/>
      <c r="P1531" s="914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79"/>
      <c r="B1532" s="679"/>
      <c r="C1532" s="679"/>
      <c r="D1532" s="911"/>
      <c r="E1532" s="679"/>
      <c r="F1532" s="679"/>
      <c r="G1532" s="679"/>
      <c r="H1532" s="912"/>
      <c r="I1532" s="913"/>
      <c r="J1532" s="913"/>
      <c r="K1532" s="914"/>
      <c r="L1532" s="914"/>
      <c r="M1532" s="914"/>
      <c r="N1532" s="914"/>
      <c r="O1532" s="914"/>
      <c r="P1532" s="914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79"/>
      <c r="B1533" s="679"/>
      <c r="C1533" s="679"/>
      <c r="D1533" s="911"/>
      <c r="E1533" s="679"/>
      <c r="F1533" s="679"/>
      <c r="G1533" s="679"/>
      <c r="H1533" s="912"/>
      <c r="I1533" s="913"/>
      <c r="J1533" s="913"/>
      <c r="K1533" s="914"/>
      <c r="L1533" s="914"/>
      <c r="M1533" s="914"/>
      <c r="N1533" s="914"/>
      <c r="O1533" s="914"/>
      <c r="P1533" s="914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79"/>
      <c r="B1534" s="679"/>
      <c r="C1534" s="679"/>
      <c r="D1534" s="911"/>
      <c r="E1534" s="679"/>
      <c r="F1534" s="679"/>
      <c r="G1534" s="679"/>
      <c r="H1534" s="912"/>
      <c r="I1534" s="913"/>
      <c r="J1534" s="913"/>
      <c r="K1534" s="914"/>
      <c r="L1534" s="914"/>
      <c r="M1534" s="914"/>
      <c r="N1534" s="914"/>
      <c r="O1534" s="914"/>
      <c r="P1534" s="914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79"/>
      <c r="B1535" s="679"/>
      <c r="C1535" s="679"/>
      <c r="D1535" s="911"/>
      <c r="E1535" s="679"/>
      <c r="F1535" s="679"/>
      <c r="G1535" s="679"/>
      <c r="H1535" s="912"/>
      <c r="I1535" s="913"/>
      <c r="J1535" s="913"/>
      <c r="K1535" s="914"/>
      <c r="L1535" s="914"/>
      <c r="M1535" s="914"/>
      <c r="N1535" s="914"/>
      <c r="O1535" s="914"/>
      <c r="P1535" s="914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79"/>
      <c r="B1536" s="679"/>
      <c r="C1536" s="679"/>
      <c r="D1536" s="911"/>
      <c r="E1536" s="679"/>
      <c r="F1536" s="679"/>
      <c r="G1536" s="679"/>
      <c r="H1536" s="912"/>
      <c r="I1536" s="913"/>
      <c r="J1536" s="913"/>
      <c r="K1536" s="914"/>
      <c r="L1536" s="914"/>
      <c r="M1536" s="914"/>
      <c r="N1536" s="914"/>
      <c r="O1536" s="914"/>
      <c r="P1536" s="914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79"/>
      <c r="B1537" s="679"/>
      <c r="C1537" s="679"/>
      <c r="D1537" s="911"/>
      <c r="E1537" s="679"/>
      <c r="F1537" s="679"/>
      <c r="G1537" s="679"/>
      <c r="H1537" s="912"/>
      <c r="I1537" s="913"/>
      <c r="J1537" s="913"/>
      <c r="K1537" s="914"/>
      <c r="L1537" s="914"/>
      <c r="M1537" s="914"/>
      <c r="N1537" s="914"/>
      <c r="O1537" s="914"/>
      <c r="P1537" s="914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79"/>
      <c r="B1538" s="679"/>
      <c r="C1538" s="679"/>
      <c r="D1538" s="911"/>
      <c r="E1538" s="679"/>
      <c r="F1538" s="679"/>
      <c r="G1538" s="679"/>
      <c r="H1538" s="912"/>
      <c r="I1538" s="913"/>
      <c r="J1538" s="913"/>
      <c r="K1538" s="914"/>
      <c r="L1538" s="914"/>
      <c r="M1538" s="914"/>
      <c r="N1538" s="914"/>
      <c r="O1538" s="914"/>
      <c r="P1538" s="914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79"/>
      <c r="B1539" s="679"/>
      <c r="C1539" s="679"/>
      <c r="D1539" s="911"/>
      <c r="E1539" s="679"/>
      <c r="F1539" s="679"/>
      <c r="G1539" s="679"/>
      <c r="H1539" s="912"/>
      <c r="I1539" s="913"/>
      <c r="J1539" s="913"/>
      <c r="K1539" s="914"/>
      <c r="L1539" s="914"/>
      <c r="M1539" s="914"/>
      <c r="N1539" s="914"/>
      <c r="O1539" s="914"/>
      <c r="P1539" s="914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79"/>
      <c r="B1540" s="679"/>
      <c r="C1540" s="679"/>
      <c r="D1540" s="911"/>
      <c r="E1540" s="679"/>
      <c r="F1540" s="679"/>
      <c r="G1540" s="679"/>
      <c r="H1540" s="912"/>
      <c r="I1540" s="913"/>
      <c r="J1540" s="913"/>
      <c r="K1540" s="914"/>
      <c r="L1540" s="914"/>
      <c r="M1540" s="914"/>
      <c r="N1540" s="914"/>
      <c r="O1540" s="914"/>
      <c r="P1540" s="914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79"/>
      <c r="B1541" s="679"/>
      <c r="C1541" s="679"/>
      <c r="D1541" s="911"/>
      <c r="E1541" s="679"/>
      <c r="F1541" s="679"/>
      <c r="G1541" s="679"/>
      <c r="H1541" s="912"/>
      <c r="I1541" s="913"/>
      <c r="J1541" s="913"/>
      <c r="K1541" s="914"/>
      <c r="L1541" s="914"/>
      <c r="M1541" s="914"/>
      <c r="N1541" s="914"/>
      <c r="O1541" s="914"/>
      <c r="P1541" s="914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79"/>
      <c r="B1542" s="679"/>
      <c r="C1542" s="679"/>
      <c r="D1542" s="911"/>
      <c r="E1542" s="679"/>
      <c r="F1542" s="679"/>
      <c r="G1542" s="679"/>
      <c r="H1542" s="912"/>
      <c r="I1542" s="913"/>
      <c r="J1542" s="913"/>
      <c r="K1542" s="914"/>
      <c r="L1542" s="914"/>
      <c r="M1542" s="914"/>
      <c r="N1542" s="914"/>
      <c r="O1542" s="914"/>
      <c r="P1542" s="914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79"/>
      <c r="B1543" s="679"/>
      <c r="C1543" s="679"/>
      <c r="D1543" s="911"/>
      <c r="E1543" s="679"/>
      <c r="F1543" s="679"/>
      <c r="G1543" s="679"/>
      <c r="H1543" s="912"/>
      <c r="I1543" s="913"/>
      <c r="J1543" s="913"/>
      <c r="K1543" s="914"/>
      <c r="L1543" s="914"/>
      <c r="M1543" s="914"/>
      <c r="N1543" s="914"/>
      <c r="O1543" s="914"/>
      <c r="P1543" s="914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79"/>
      <c r="B1544" s="679"/>
      <c r="C1544" s="679"/>
      <c r="D1544" s="911"/>
      <c r="E1544" s="679"/>
      <c r="F1544" s="679"/>
      <c r="G1544" s="679"/>
      <c r="H1544" s="912"/>
      <c r="I1544" s="913"/>
      <c r="J1544" s="913"/>
      <c r="K1544" s="914"/>
      <c r="L1544" s="914"/>
      <c r="M1544" s="914"/>
      <c r="N1544" s="914"/>
      <c r="O1544" s="914"/>
      <c r="P1544" s="914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79"/>
      <c r="B1545" s="679"/>
      <c r="C1545" s="679"/>
      <c r="D1545" s="911"/>
      <c r="E1545" s="679"/>
      <c r="F1545" s="679"/>
      <c r="G1545" s="679"/>
      <c r="H1545" s="912"/>
      <c r="I1545" s="913"/>
      <c r="J1545" s="913"/>
      <c r="K1545" s="914"/>
      <c r="L1545" s="914"/>
      <c r="M1545" s="914"/>
      <c r="N1545" s="914"/>
      <c r="O1545" s="914"/>
      <c r="P1545" s="914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79"/>
      <c r="B1546" s="679"/>
      <c r="C1546" s="679"/>
      <c r="D1546" s="911"/>
      <c r="E1546" s="679"/>
      <c r="F1546" s="679"/>
      <c r="G1546" s="679"/>
      <c r="H1546" s="912"/>
      <c r="I1546" s="913"/>
      <c r="J1546" s="913"/>
      <c r="K1546" s="914"/>
      <c r="L1546" s="914"/>
      <c r="M1546" s="914"/>
      <c r="N1546" s="914"/>
      <c r="O1546" s="914"/>
      <c r="P1546" s="914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79"/>
      <c r="B1547" s="679"/>
      <c r="C1547" s="679"/>
      <c r="D1547" s="911"/>
      <c r="E1547" s="679"/>
      <c r="F1547" s="679"/>
      <c r="G1547" s="679"/>
      <c r="H1547" s="912"/>
      <c r="I1547" s="913"/>
      <c r="J1547" s="913"/>
      <c r="K1547" s="914"/>
      <c r="L1547" s="914"/>
      <c r="M1547" s="914"/>
      <c r="N1547" s="914"/>
      <c r="O1547" s="914"/>
      <c r="P1547" s="914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79"/>
      <c r="B1548" s="679"/>
      <c r="C1548" s="679"/>
      <c r="D1548" s="911"/>
      <c r="E1548" s="679"/>
      <c r="F1548" s="679"/>
      <c r="G1548" s="679"/>
      <c r="H1548" s="912"/>
      <c r="I1548" s="913"/>
      <c r="J1548" s="913"/>
      <c r="K1548" s="914"/>
      <c r="L1548" s="914"/>
      <c r="M1548" s="914"/>
      <c r="N1548" s="914"/>
      <c r="O1548" s="914"/>
      <c r="P1548" s="914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79"/>
      <c r="B1549" s="679"/>
      <c r="C1549" s="679"/>
      <c r="D1549" s="911"/>
      <c r="E1549" s="679"/>
      <c r="F1549" s="679"/>
      <c r="G1549" s="679"/>
      <c r="H1549" s="912"/>
      <c r="I1549" s="913"/>
      <c r="J1549" s="913"/>
      <c r="K1549" s="914"/>
      <c r="L1549" s="914"/>
      <c r="M1549" s="914"/>
      <c r="N1549" s="914"/>
      <c r="O1549" s="914"/>
      <c r="P1549" s="914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79"/>
      <c r="B1550" s="679"/>
      <c r="C1550" s="679"/>
      <c r="D1550" s="911"/>
      <c r="E1550" s="679"/>
      <c r="F1550" s="679"/>
      <c r="G1550" s="679"/>
      <c r="H1550" s="912"/>
      <c r="I1550" s="913"/>
      <c r="J1550" s="913"/>
      <c r="K1550" s="914"/>
      <c r="L1550" s="914"/>
      <c r="M1550" s="914"/>
      <c r="N1550" s="914"/>
      <c r="O1550" s="914"/>
      <c r="P1550" s="914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79"/>
      <c r="B1551" s="679"/>
      <c r="C1551" s="679"/>
      <c r="D1551" s="911"/>
      <c r="E1551" s="679"/>
      <c r="F1551" s="679"/>
      <c r="G1551" s="679"/>
      <c r="H1551" s="912"/>
      <c r="I1551" s="913"/>
      <c r="J1551" s="913"/>
      <c r="K1551" s="914"/>
      <c r="L1551" s="914"/>
      <c r="M1551" s="914"/>
      <c r="N1551" s="914"/>
      <c r="O1551" s="914"/>
      <c r="P1551" s="914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79"/>
      <c r="B1552" s="679"/>
      <c r="C1552" s="679"/>
      <c r="D1552" s="911"/>
      <c r="E1552" s="679"/>
      <c r="F1552" s="679"/>
      <c r="G1552" s="679"/>
      <c r="H1552" s="912"/>
      <c r="I1552" s="913"/>
      <c r="J1552" s="913"/>
      <c r="K1552" s="914"/>
      <c r="L1552" s="914"/>
      <c r="M1552" s="914"/>
      <c r="N1552" s="914"/>
      <c r="O1552" s="914"/>
      <c r="P1552" s="914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79"/>
      <c r="B1553" s="679"/>
      <c r="C1553" s="679"/>
      <c r="D1553" s="911"/>
      <c r="E1553" s="679"/>
      <c r="F1553" s="679"/>
      <c r="G1553" s="679"/>
      <c r="H1553" s="912"/>
      <c r="I1553" s="913"/>
      <c r="J1553" s="913"/>
      <c r="K1553" s="914"/>
      <c r="L1553" s="914"/>
      <c r="M1553" s="914"/>
      <c r="N1553" s="914"/>
      <c r="O1553" s="914"/>
      <c r="P1553" s="914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79"/>
      <c r="B1554" s="679"/>
      <c r="C1554" s="679"/>
      <c r="D1554" s="911"/>
      <c r="E1554" s="679"/>
      <c r="F1554" s="679"/>
      <c r="G1554" s="679"/>
      <c r="H1554" s="912"/>
      <c r="I1554" s="913"/>
      <c r="J1554" s="913"/>
      <c r="K1554" s="914"/>
      <c r="L1554" s="914"/>
      <c r="M1554" s="914"/>
      <c r="N1554" s="914"/>
      <c r="O1554" s="914"/>
      <c r="P1554" s="914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79"/>
      <c r="B1555" s="679"/>
      <c r="C1555" s="679"/>
      <c r="D1555" s="911"/>
      <c r="E1555" s="679"/>
      <c r="F1555" s="679"/>
      <c r="G1555" s="679"/>
      <c r="H1555" s="912"/>
      <c r="I1555" s="913"/>
      <c r="J1555" s="913"/>
      <c r="K1555" s="914"/>
      <c r="L1555" s="914"/>
      <c r="M1555" s="914"/>
      <c r="N1555" s="914"/>
      <c r="O1555" s="914"/>
      <c r="P1555" s="914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79"/>
      <c r="B1556" s="679"/>
      <c r="C1556" s="679"/>
      <c r="D1556" s="911"/>
      <c r="E1556" s="679"/>
      <c r="F1556" s="679"/>
      <c r="G1556" s="679"/>
      <c r="H1556" s="912"/>
      <c r="I1556" s="913"/>
      <c r="J1556" s="913"/>
      <c r="K1556" s="914"/>
      <c r="L1556" s="914"/>
      <c r="M1556" s="914"/>
      <c r="N1556" s="914"/>
      <c r="O1556" s="914"/>
      <c r="P1556" s="914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79"/>
      <c r="B1557" s="679"/>
      <c r="C1557" s="679"/>
      <c r="D1557" s="911"/>
      <c r="E1557" s="679"/>
      <c r="F1557" s="679"/>
      <c r="G1557" s="679"/>
      <c r="H1557" s="912"/>
      <c r="I1557" s="913"/>
      <c r="J1557" s="913"/>
      <c r="K1557" s="914"/>
      <c r="L1557" s="914"/>
      <c r="M1557" s="914"/>
      <c r="N1557" s="914"/>
      <c r="O1557" s="914"/>
      <c r="P1557" s="914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79"/>
      <c r="B1558" s="679"/>
      <c r="C1558" s="679"/>
      <c r="D1558" s="911"/>
      <c r="E1558" s="679"/>
      <c r="F1558" s="679"/>
      <c r="G1558" s="679"/>
      <c r="H1558" s="912"/>
      <c r="I1558" s="913"/>
      <c r="J1558" s="913"/>
      <c r="K1558" s="914"/>
      <c r="L1558" s="914"/>
      <c r="M1558" s="914"/>
      <c r="N1558" s="914"/>
      <c r="O1558" s="914"/>
      <c r="P1558" s="914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79"/>
      <c r="B1559" s="679"/>
      <c r="C1559" s="679"/>
      <c r="D1559" s="911"/>
      <c r="E1559" s="679"/>
      <c r="F1559" s="679"/>
      <c r="G1559" s="679"/>
      <c r="H1559" s="912"/>
      <c r="I1559" s="913"/>
      <c r="J1559" s="913"/>
      <c r="K1559" s="914"/>
      <c r="L1559" s="914"/>
      <c r="M1559" s="914"/>
      <c r="N1559" s="914"/>
      <c r="O1559" s="914"/>
      <c r="P1559" s="914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79"/>
      <c r="B1560" s="679"/>
      <c r="C1560" s="679"/>
      <c r="D1560" s="911"/>
      <c r="E1560" s="679"/>
      <c r="F1560" s="679"/>
      <c r="G1560" s="679"/>
      <c r="H1560" s="912"/>
      <c r="I1560" s="913"/>
      <c r="J1560" s="913"/>
      <c r="K1560" s="914"/>
      <c r="L1560" s="914"/>
      <c r="M1560" s="914"/>
      <c r="N1560" s="914"/>
      <c r="O1560" s="914"/>
      <c r="P1560" s="914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79"/>
      <c r="B1561" s="679"/>
      <c r="C1561" s="679"/>
      <c r="D1561" s="911"/>
      <c r="E1561" s="679"/>
      <c r="F1561" s="679"/>
      <c r="G1561" s="679"/>
      <c r="H1561" s="912"/>
      <c r="I1561" s="913"/>
      <c r="J1561" s="913"/>
      <c r="K1561" s="914"/>
      <c r="L1561" s="914"/>
      <c r="M1561" s="914"/>
      <c r="N1561" s="914"/>
      <c r="O1561" s="914"/>
      <c r="P1561" s="914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79"/>
      <c r="B1562" s="679"/>
      <c r="C1562" s="679"/>
      <c r="D1562" s="911"/>
      <c r="E1562" s="679"/>
      <c r="F1562" s="679"/>
      <c r="G1562" s="679"/>
      <c r="H1562" s="912"/>
      <c r="I1562" s="913"/>
      <c r="J1562" s="913"/>
      <c r="K1562" s="914"/>
      <c r="L1562" s="914"/>
      <c r="M1562" s="914"/>
      <c r="N1562" s="914"/>
      <c r="O1562" s="914"/>
      <c r="P1562" s="914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79"/>
      <c r="B1563" s="679"/>
      <c r="C1563" s="679"/>
      <c r="D1563" s="911"/>
      <c r="E1563" s="679"/>
      <c r="F1563" s="679"/>
      <c r="G1563" s="679"/>
      <c r="H1563" s="912"/>
      <c r="I1563" s="913"/>
      <c r="J1563" s="913"/>
      <c r="K1563" s="914"/>
      <c r="L1563" s="914"/>
      <c r="M1563" s="914"/>
      <c r="N1563" s="914"/>
      <c r="O1563" s="914"/>
      <c r="P1563" s="914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79"/>
      <c r="B1564" s="679"/>
      <c r="C1564" s="679"/>
      <c r="D1564" s="911"/>
      <c r="E1564" s="679"/>
      <c r="F1564" s="679"/>
      <c r="G1564" s="679"/>
      <c r="H1564" s="912"/>
      <c r="I1564" s="913"/>
      <c r="J1564" s="913"/>
      <c r="K1564" s="914"/>
      <c r="L1564" s="914"/>
      <c r="M1564" s="914"/>
      <c r="N1564" s="914"/>
      <c r="O1564" s="914"/>
      <c r="P1564" s="914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79"/>
      <c r="B1565" s="679"/>
      <c r="C1565" s="679"/>
      <c r="D1565" s="911"/>
      <c r="E1565" s="679"/>
      <c r="F1565" s="679"/>
      <c r="G1565" s="679"/>
      <c r="H1565" s="912"/>
      <c r="I1565" s="913"/>
      <c r="J1565" s="913"/>
      <c r="K1565" s="914"/>
      <c r="L1565" s="914"/>
      <c r="M1565" s="914"/>
      <c r="N1565" s="914"/>
      <c r="O1565" s="914"/>
      <c r="P1565" s="914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79"/>
      <c r="B1566" s="679"/>
      <c r="C1566" s="679"/>
      <c r="D1566" s="911"/>
      <c r="E1566" s="679"/>
      <c r="F1566" s="679"/>
      <c r="G1566" s="679"/>
      <c r="H1566" s="912"/>
      <c r="I1566" s="913"/>
      <c r="J1566" s="913"/>
      <c r="K1566" s="914"/>
      <c r="L1566" s="914"/>
      <c r="M1566" s="914"/>
      <c r="N1566" s="914"/>
      <c r="O1566" s="914"/>
      <c r="P1566" s="914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79"/>
      <c r="B1567" s="679"/>
      <c r="C1567" s="679"/>
      <c r="D1567" s="911"/>
      <c r="E1567" s="679"/>
      <c r="F1567" s="679"/>
      <c r="G1567" s="679"/>
      <c r="H1567" s="912"/>
      <c r="I1567" s="913"/>
      <c r="J1567" s="913"/>
      <c r="K1567" s="914"/>
      <c r="L1567" s="914"/>
      <c r="M1567" s="914"/>
      <c r="N1567" s="914"/>
      <c r="O1567" s="914"/>
      <c r="P1567" s="914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79"/>
      <c r="B1568" s="679"/>
      <c r="C1568" s="679"/>
      <c r="D1568" s="911"/>
      <c r="E1568" s="679"/>
      <c r="F1568" s="679"/>
      <c r="G1568" s="679"/>
      <c r="H1568" s="912"/>
      <c r="I1568" s="913"/>
      <c r="J1568" s="913"/>
      <c r="K1568" s="914"/>
      <c r="L1568" s="914"/>
      <c r="M1568" s="914"/>
      <c r="N1568" s="914"/>
      <c r="O1568" s="914"/>
      <c r="P1568" s="914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79"/>
      <c r="B1569" s="679"/>
      <c r="C1569" s="679"/>
      <c r="D1569" s="911"/>
      <c r="E1569" s="679"/>
      <c r="F1569" s="679"/>
      <c r="G1569" s="679"/>
      <c r="H1569" s="912"/>
      <c r="I1569" s="913"/>
      <c r="J1569" s="913"/>
      <c r="K1569" s="914"/>
      <c r="L1569" s="914"/>
      <c r="M1569" s="914"/>
      <c r="N1569" s="914"/>
      <c r="O1569" s="914"/>
      <c r="P1569" s="914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79"/>
      <c r="B1570" s="679"/>
      <c r="C1570" s="679"/>
      <c r="D1570" s="911"/>
      <c r="E1570" s="679"/>
      <c r="F1570" s="679"/>
      <c r="G1570" s="679"/>
      <c r="H1570" s="912"/>
      <c r="I1570" s="913"/>
      <c r="J1570" s="913"/>
      <c r="K1570" s="914"/>
      <c r="L1570" s="914"/>
      <c r="M1570" s="914"/>
      <c r="N1570" s="914"/>
      <c r="O1570" s="914"/>
      <c r="P1570" s="914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79"/>
      <c r="B1571" s="679"/>
      <c r="C1571" s="679"/>
      <c r="D1571" s="911"/>
      <c r="E1571" s="679"/>
      <c r="F1571" s="679"/>
      <c r="G1571" s="679"/>
      <c r="H1571" s="912"/>
      <c r="I1571" s="913"/>
      <c r="J1571" s="913"/>
      <c r="K1571" s="914"/>
      <c r="L1571" s="914"/>
      <c r="M1571" s="914"/>
      <c r="N1571" s="914"/>
      <c r="O1571" s="914"/>
      <c r="P1571" s="914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79"/>
      <c r="B1572" s="679"/>
      <c r="C1572" s="679"/>
      <c r="D1572" s="911"/>
      <c r="E1572" s="679"/>
      <c r="F1572" s="679"/>
      <c r="G1572" s="679"/>
      <c r="H1572" s="912"/>
      <c r="I1572" s="913"/>
      <c r="J1572" s="913"/>
      <c r="K1572" s="914"/>
      <c r="L1572" s="914"/>
      <c r="M1572" s="914"/>
      <c r="N1572" s="914"/>
      <c r="O1572" s="914"/>
      <c r="P1572" s="914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79"/>
      <c r="B1573" s="679"/>
      <c r="C1573" s="679"/>
      <c r="D1573" s="911"/>
      <c r="E1573" s="679"/>
      <c r="F1573" s="679"/>
      <c r="G1573" s="679"/>
      <c r="H1573" s="912"/>
      <c r="I1573" s="913"/>
      <c r="J1573" s="913"/>
      <c r="K1573" s="914"/>
      <c r="L1573" s="914"/>
      <c r="M1573" s="914"/>
      <c r="N1573" s="914"/>
      <c r="O1573" s="914"/>
      <c r="P1573" s="914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79"/>
      <c r="B1574" s="679"/>
      <c r="C1574" s="679"/>
      <c r="D1574" s="911"/>
      <c r="E1574" s="679"/>
      <c r="F1574" s="679"/>
      <c r="G1574" s="679"/>
      <c r="H1574" s="912"/>
      <c r="I1574" s="913"/>
      <c r="J1574" s="913"/>
      <c r="K1574" s="914"/>
      <c r="L1574" s="914"/>
      <c r="M1574" s="914"/>
      <c r="N1574" s="914"/>
      <c r="O1574" s="914"/>
      <c r="P1574" s="914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79"/>
      <c r="B1575" s="679"/>
      <c r="C1575" s="679"/>
      <c r="D1575" s="911"/>
      <c r="E1575" s="679"/>
      <c r="F1575" s="679"/>
      <c r="G1575" s="679"/>
      <c r="H1575" s="912"/>
      <c r="I1575" s="913"/>
      <c r="J1575" s="913"/>
      <c r="K1575" s="914"/>
      <c r="L1575" s="914"/>
      <c r="M1575" s="914"/>
      <c r="N1575" s="914"/>
      <c r="O1575" s="914"/>
      <c r="P1575" s="914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79"/>
      <c r="B1576" s="679"/>
      <c r="C1576" s="679"/>
      <c r="D1576" s="911"/>
      <c r="E1576" s="679"/>
      <c r="F1576" s="679"/>
      <c r="G1576" s="679"/>
      <c r="H1576" s="912"/>
      <c r="I1576" s="913"/>
      <c r="J1576" s="913"/>
      <c r="K1576" s="914"/>
      <c r="L1576" s="914"/>
      <c r="M1576" s="914"/>
      <c r="N1576" s="914"/>
      <c r="O1576" s="914"/>
      <c r="P1576" s="914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79"/>
      <c r="B1577" s="679"/>
      <c r="C1577" s="679"/>
      <c r="D1577" s="911"/>
      <c r="E1577" s="679"/>
      <c r="F1577" s="679"/>
      <c r="G1577" s="679"/>
      <c r="H1577" s="912"/>
      <c r="I1577" s="913"/>
      <c r="J1577" s="913"/>
      <c r="K1577" s="914"/>
      <c r="L1577" s="914"/>
      <c r="M1577" s="914"/>
      <c r="N1577" s="914"/>
      <c r="O1577" s="914"/>
      <c r="P1577" s="914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79"/>
      <c r="B1578" s="679"/>
      <c r="C1578" s="679"/>
      <c r="D1578" s="911"/>
      <c r="E1578" s="679"/>
      <c r="F1578" s="679"/>
      <c r="G1578" s="679"/>
      <c r="H1578" s="912"/>
      <c r="I1578" s="913"/>
      <c r="J1578" s="913"/>
      <c r="K1578" s="914"/>
      <c r="L1578" s="914"/>
      <c r="M1578" s="914"/>
      <c r="N1578" s="914"/>
      <c r="O1578" s="914"/>
      <c r="P1578" s="914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79"/>
      <c r="B1579" s="679"/>
      <c r="C1579" s="679"/>
      <c r="D1579" s="911"/>
      <c r="E1579" s="679"/>
      <c r="F1579" s="679"/>
      <c r="G1579" s="679"/>
      <c r="H1579" s="912"/>
      <c r="I1579" s="913"/>
      <c r="J1579" s="913"/>
      <c r="K1579" s="914"/>
      <c r="L1579" s="914"/>
      <c r="M1579" s="914"/>
      <c r="N1579" s="914"/>
      <c r="O1579" s="914"/>
      <c r="P1579" s="914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79"/>
      <c r="B1580" s="679"/>
      <c r="C1580" s="679"/>
      <c r="D1580" s="911"/>
      <c r="E1580" s="679"/>
      <c r="F1580" s="679"/>
      <c r="G1580" s="679"/>
      <c r="H1580" s="912"/>
      <c r="I1580" s="913"/>
      <c r="J1580" s="913"/>
      <c r="K1580" s="914"/>
      <c r="L1580" s="914"/>
      <c r="M1580" s="914"/>
      <c r="N1580" s="914"/>
      <c r="O1580" s="914"/>
      <c r="P1580" s="914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79"/>
      <c r="B1581" s="679"/>
      <c r="C1581" s="679"/>
      <c r="D1581" s="911"/>
      <c r="E1581" s="679"/>
      <c r="F1581" s="679"/>
      <c r="G1581" s="679"/>
      <c r="H1581" s="912"/>
      <c r="I1581" s="913"/>
      <c r="J1581" s="913"/>
      <c r="K1581" s="914"/>
      <c r="L1581" s="914"/>
      <c r="M1581" s="914"/>
      <c r="N1581" s="914"/>
      <c r="O1581" s="914"/>
      <c r="P1581" s="914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79"/>
      <c r="B1582" s="679"/>
      <c r="C1582" s="679"/>
      <c r="D1582" s="911"/>
      <c r="E1582" s="679"/>
      <c r="F1582" s="679"/>
      <c r="G1582" s="679"/>
      <c r="H1582" s="912"/>
      <c r="I1582" s="913"/>
      <c r="J1582" s="913"/>
      <c r="K1582" s="914"/>
      <c r="L1582" s="914"/>
      <c r="M1582" s="914"/>
      <c r="N1582" s="914"/>
      <c r="O1582" s="914"/>
      <c r="P1582" s="914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79"/>
      <c r="B1583" s="679"/>
      <c r="C1583" s="679"/>
      <c r="D1583" s="911"/>
      <c r="E1583" s="679"/>
      <c r="F1583" s="679"/>
      <c r="G1583" s="679"/>
      <c r="H1583" s="912"/>
      <c r="I1583" s="913"/>
      <c r="J1583" s="913"/>
      <c r="K1583" s="914"/>
      <c r="L1583" s="914"/>
      <c r="M1583" s="914"/>
      <c r="N1583" s="914"/>
      <c r="O1583" s="914"/>
      <c r="P1583" s="914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79"/>
      <c r="B1584" s="679"/>
      <c r="C1584" s="679"/>
      <c r="D1584" s="911"/>
      <c r="E1584" s="679"/>
      <c r="F1584" s="679"/>
      <c r="G1584" s="679"/>
      <c r="H1584" s="912"/>
      <c r="I1584" s="913"/>
      <c r="J1584" s="913"/>
      <c r="K1584" s="914"/>
      <c r="L1584" s="914"/>
      <c r="M1584" s="914"/>
      <c r="N1584" s="914"/>
      <c r="O1584" s="914"/>
      <c r="P1584" s="914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79"/>
      <c r="B1585" s="679"/>
      <c r="C1585" s="679"/>
      <c r="D1585" s="911"/>
      <c r="E1585" s="679"/>
      <c r="F1585" s="679"/>
      <c r="G1585" s="679"/>
      <c r="H1585" s="912"/>
      <c r="I1585" s="913"/>
      <c r="J1585" s="913"/>
      <c r="K1585" s="914"/>
      <c r="L1585" s="914"/>
      <c r="M1585" s="914"/>
      <c r="N1585" s="914"/>
      <c r="O1585" s="914"/>
      <c r="P1585" s="914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79"/>
      <c r="B1586" s="679"/>
      <c r="C1586" s="679"/>
      <c r="D1586" s="911"/>
      <c r="E1586" s="679"/>
      <c r="F1586" s="679"/>
      <c r="G1586" s="679"/>
      <c r="H1586" s="912"/>
      <c r="I1586" s="913"/>
      <c r="J1586" s="913"/>
      <c r="K1586" s="914"/>
      <c r="L1586" s="914"/>
      <c r="M1586" s="914"/>
      <c r="N1586" s="914"/>
      <c r="O1586" s="914"/>
      <c r="P1586" s="914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79"/>
      <c r="B1587" s="679"/>
      <c r="C1587" s="679"/>
      <c r="D1587" s="911"/>
      <c r="E1587" s="679"/>
      <c r="F1587" s="679"/>
      <c r="G1587" s="679"/>
      <c r="H1587" s="912"/>
      <c r="I1587" s="913"/>
      <c r="J1587" s="913"/>
      <c r="K1587" s="914"/>
      <c r="L1587" s="914"/>
      <c r="M1587" s="914"/>
      <c r="N1587" s="914"/>
      <c r="O1587" s="914"/>
      <c r="P1587" s="914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79"/>
      <c r="B1588" s="679"/>
      <c r="C1588" s="679"/>
      <c r="D1588" s="911"/>
      <c r="E1588" s="679"/>
      <c r="F1588" s="679"/>
      <c r="G1588" s="679"/>
      <c r="H1588" s="912"/>
      <c r="I1588" s="913"/>
      <c r="J1588" s="913"/>
      <c r="K1588" s="914"/>
      <c r="L1588" s="914"/>
      <c r="M1588" s="914"/>
      <c r="N1588" s="914"/>
      <c r="O1588" s="914"/>
      <c r="P1588" s="914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79"/>
      <c r="B1589" s="679"/>
      <c r="C1589" s="679"/>
      <c r="D1589" s="911"/>
      <c r="E1589" s="679"/>
      <c r="F1589" s="679"/>
      <c r="G1589" s="679"/>
      <c r="H1589" s="912"/>
      <c r="I1589" s="913"/>
      <c r="J1589" s="913"/>
      <c r="K1589" s="914"/>
      <c r="L1589" s="914"/>
      <c r="M1589" s="914"/>
      <c r="N1589" s="914"/>
      <c r="O1589" s="914"/>
      <c r="P1589" s="914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79"/>
      <c r="B1590" s="679"/>
      <c r="C1590" s="679"/>
      <c r="D1590" s="911"/>
      <c r="E1590" s="679"/>
      <c r="F1590" s="679"/>
      <c r="G1590" s="679"/>
      <c r="H1590" s="912"/>
      <c r="I1590" s="913"/>
      <c r="J1590" s="913"/>
      <c r="K1590" s="914"/>
      <c r="L1590" s="914"/>
      <c r="M1590" s="914"/>
      <c r="N1590" s="914"/>
      <c r="O1590" s="914"/>
      <c r="P1590" s="914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79"/>
      <c r="B1591" s="679"/>
      <c r="C1591" s="679"/>
      <c r="D1591" s="911"/>
      <c r="E1591" s="679"/>
      <c r="F1591" s="679"/>
      <c r="G1591" s="679"/>
      <c r="H1591" s="912"/>
      <c r="I1591" s="913"/>
      <c r="J1591" s="913"/>
      <c r="K1591" s="914"/>
      <c r="L1591" s="914"/>
      <c r="M1591" s="914"/>
      <c r="N1591" s="914"/>
      <c r="O1591" s="914"/>
      <c r="P1591" s="914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79"/>
      <c r="B1592" s="679"/>
      <c r="C1592" s="679"/>
      <c r="D1592" s="911"/>
      <c r="E1592" s="679"/>
      <c r="F1592" s="679"/>
      <c r="G1592" s="679"/>
      <c r="H1592" s="912"/>
      <c r="I1592" s="913"/>
      <c r="J1592" s="913"/>
      <c r="K1592" s="914"/>
      <c r="L1592" s="914"/>
      <c r="M1592" s="914"/>
      <c r="N1592" s="914"/>
      <c r="O1592" s="914"/>
      <c r="P1592" s="914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79"/>
      <c r="B1593" s="679"/>
      <c r="C1593" s="679"/>
      <c r="D1593" s="911"/>
      <c r="E1593" s="679"/>
      <c r="F1593" s="679"/>
      <c r="G1593" s="679"/>
      <c r="H1593" s="912"/>
      <c r="I1593" s="913"/>
      <c r="J1593" s="913"/>
      <c r="K1593" s="914"/>
      <c r="L1593" s="914"/>
      <c r="M1593" s="914"/>
      <c r="N1593" s="914"/>
      <c r="O1593" s="914"/>
      <c r="P1593" s="914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79"/>
      <c r="B1594" s="679"/>
      <c r="C1594" s="679"/>
      <c r="D1594" s="911"/>
      <c r="E1594" s="679"/>
      <c r="F1594" s="679"/>
      <c r="G1594" s="679"/>
      <c r="H1594" s="912"/>
      <c r="I1594" s="913"/>
      <c r="J1594" s="913"/>
      <c r="K1594" s="914"/>
      <c r="L1594" s="914"/>
      <c r="M1594" s="914"/>
      <c r="N1594" s="914"/>
      <c r="O1594" s="914"/>
      <c r="P1594" s="914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79"/>
      <c r="B1595" s="679"/>
      <c r="C1595" s="679"/>
      <c r="D1595" s="911"/>
      <c r="E1595" s="679"/>
      <c r="F1595" s="679"/>
      <c r="G1595" s="679"/>
      <c r="H1595" s="912"/>
      <c r="I1595" s="913"/>
      <c r="J1595" s="913"/>
      <c r="K1595" s="914"/>
      <c r="L1595" s="914"/>
      <c r="M1595" s="914"/>
      <c r="N1595" s="914"/>
      <c r="O1595" s="914"/>
      <c r="P1595" s="914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79"/>
      <c r="B1596" s="679"/>
      <c r="C1596" s="679"/>
      <c r="D1596" s="911"/>
      <c r="E1596" s="679"/>
      <c r="F1596" s="679"/>
      <c r="G1596" s="679"/>
      <c r="H1596" s="912"/>
      <c r="I1596" s="913"/>
      <c r="J1596" s="913"/>
      <c r="K1596" s="914"/>
      <c r="L1596" s="914"/>
      <c r="M1596" s="914"/>
      <c r="N1596" s="914"/>
      <c r="O1596" s="914"/>
      <c r="P1596" s="914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79"/>
      <c r="B1597" s="679"/>
      <c r="C1597" s="679"/>
      <c r="D1597" s="911"/>
      <c r="E1597" s="679"/>
      <c r="F1597" s="679"/>
      <c r="G1597" s="679"/>
      <c r="H1597" s="912"/>
      <c r="I1597" s="913"/>
      <c r="J1597" s="913"/>
      <c r="K1597" s="914"/>
      <c r="L1597" s="914"/>
      <c r="M1597" s="914"/>
      <c r="N1597" s="914"/>
      <c r="O1597" s="914"/>
      <c r="P1597" s="914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79"/>
      <c r="B1598" s="679"/>
      <c r="C1598" s="679"/>
      <c r="D1598" s="911"/>
      <c r="E1598" s="679"/>
      <c r="F1598" s="679"/>
      <c r="G1598" s="679"/>
      <c r="H1598" s="912"/>
      <c r="I1598" s="913"/>
      <c r="J1598" s="913"/>
      <c r="K1598" s="914"/>
      <c r="L1598" s="914"/>
      <c r="M1598" s="914"/>
      <c r="N1598" s="914"/>
      <c r="O1598" s="914"/>
      <c r="P1598" s="914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79"/>
      <c r="B1599" s="679"/>
      <c r="C1599" s="679"/>
      <c r="D1599" s="911"/>
      <c r="E1599" s="679"/>
      <c r="F1599" s="679"/>
      <c r="G1599" s="679"/>
      <c r="H1599" s="912"/>
      <c r="I1599" s="913"/>
      <c r="J1599" s="913"/>
      <c r="K1599" s="914"/>
      <c r="L1599" s="914"/>
      <c r="M1599" s="914"/>
      <c r="N1599" s="914"/>
      <c r="O1599" s="914"/>
      <c r="P1599" s="914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79"/>
      <c r="B1600" s="679"/>
      <c r="C1600" s="679"/>
      <c r="D1600" s="911"/>
      <c r="E1600" s="679"/>
      <c r="F1600" s="679"/>
      <c r="G1600" s="679"/>
      <c r="H1600" s="912"/>
      <c r="I1600" s="913"/>
      <c r="J1600" s="913"/>
      <c r="K1600" s="914"/>
      <c r="L1600" s="914"/>
      <c r="M1600" s="914"/>
      <c r="N1600" s="914"/>
      <c r="O1600" s="914"/>
      <c r="P1600" s="914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79"/>
      <c r="B1601" s="679"/>
      <c r="C1601" s="679"/>
      <c r="D1601" s="911"/>
      <c r="E1601" s="679"/>
      <c r="F1601" s="679"/>
      <c r="G1601" s="679"/>
      <c r="H1601" s="912"/>
      <c r="I1601" s="913"/>
      <c r="J1601" s="913"/>
      <c r="K1601" s="914"/>
      <c r="L1601" s="914"/>
      <c r="M1601" s="914"/>
      <c r="N1601" s="914"/>
      <c r="O1601" s="914"/>
      <c r="P1601" s="914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79"/>
      <c r="B1602" s="679"/>
      <c r="C1602" s="679"/>
      <c r="D1602" s="911"/>
      <c r="E1602" s="679"/>
      <c r="F1602" s="679"/>
      <c r="G1602" s="679"/>
      <c r="H1602" s="912"/>
      <c r="I1602" s="913"/>
      <c r="J1602" s="913"/>
      <c r="K1602" s="914"/>
      <c r="L1602" s="914"/>
      <c r="M1602" s="914"/>
      <c r="N1602" s="914"/>
      <c r="O1602" s="914"/>
      <c r="P1602" s="914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79"/>
      <c r="B1603" s="679"/>
      <c r="C1603" s="679"/>
      <c r="D1603" s="911"/>
      <c r="E1603" s="679"/>
      <c r="F1603" s="679"/>
      <c r="G1603" s="679"/>
      <c r="H1603" s="912"/>
      <c r="I1603" s="913"/>
      <c r="J1603" s="913"/>
      <c r="K1603" s="914"/>
      <c r="L1603" s="914"/>
      <c r="M1603" s="914"/>
      <c r="N1603" s="914"/>
      <c r="O1603" s="914"/>
      <c r="P1603" s="914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79"/>
      <c r="B1604" s="679"/>
      <c r="C1604" s="679"/>
      <c r="D1604" s="911"/>
      <c r="E1604" s="679"/>
      <c r="F1604" s="679"/>
      <c r="G1604" s="679"/>
      <c r="H1604" s="912"/>
      <c r="I1604" s="913"/>
      <c r="J1604" s="913"/>
      <c r="K1604" s="914"/>
      <c r="L1604" s="914"/>
      <c r="M1604" s="914"/>
      <c r="N1604" s="914"/>
      <c r="O1604" s="914"/>
      <c r="P1604" s="914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79"/>
      <c r="B1605" s="679"/>
      <c r="C1605" s="679"/>
      <c r="D1605" s="911"/>
      <c r="E1605" s="679"/>
      <c r="F1605" s="679"/>
      <c r="G1605" s="679"/>
      <c r="H1605" s="912"/>
      <c r="I1605" s="913"/>
      <c r="J1605" s="913"/>
      <c r="K1605" s="914"/>
      <c r="L1605" s="914"/>
      <c r="M1605" s="914"/>
      <c r="N1605" s="914"/>
      <c r="O1605" s="914"/>
      <c r="P1605" s="914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79"/>
      <c r="B1606" s="679"/>
      <c r="C1606" s="679"/>
      <c r="D1606" s="911"/>
      <c r="E1606" s="679"/>
      <c r="F1606" s="679"/>
      <c r="G1606" s="679"/>
      <c r="H1606" s="912"/>
      <c r="I1606" s="913"/>
      <c r="J1606" s="913"/>
      <c r="K1606" s="914"/>
      <c r="L1606" s="914"/>
      <c r="M1606" s="914"/>
      <c r="N1606" s="914"/>
      <c r="O1606" s="914"/>
      <c r="P1606" s="914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79"/>
      <c r="B1607" s="679"/>
      <c r="C1607" s="679"/>
      <c r="D1607" s="911"/>
      <c r="E1607" s="679"/>
      <c r="F1607" s="679"/>
      <c r="G1607" s="679"/>
      <c r="H1607" s="912"/>
      <c r="I1607" s="913"/>
      <c r="J1607" s="913"/>
      <c r="K1607" s="914"/>
      <c r="L1607" s="914"/>
      <c r="M1607" s="914"/>
      <c r="N1607" s="914"/>
      <c r="O1607" s="914"/>
      <c r="P1607" s="914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79"/>
      <c r="B1608" s="679"/>
      <c r="C1608" s="679"/>
      <c r="D1608" s="911"/>
      <c r="E1608" s="679"/>
      <c r="F1608" s="679"/>
      <c r="G1608" s="679"/>
      <c r="H1608" s="912"/>
      <c r="I1608" s="913"/>
      <c r="J1608" s="913"/>
      <c r="K1608" s="914"/>
      <c r="L1608" s="914"/>
      <c r="M1608" s="914"/>
      <c r="N1608" s="914"/>
      <c r="O1608" s="914"/>
      <c r="P1608" s="914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79"/>
      <c r="B1609" s="679"/>
      <c r="C1609" s="679"/>
      <c r="D1609" s="911"/>
      <c r="E1609" s="679"/>
      <c r="F1609" s="679"/>
      <c r="G1609" s="679"/>
      <c r="H1609" s="912"/>
      <c r="I1609" s="913"/>
      <c r="J1609" s="913"/>
      <c r="K1609" s="914"/>
      <c r="L1609" s="914"/>
      <c r="M1609" s="914"/>
      <c r="N1609" s="914"/>
      <c r="O1609" s="914"/>
      <c r="P1609" s="914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79"/>
      <c r="B1610" s="679"/>
      <c r="C1610" s="679"/>
      <c r="D1610" s="911"/>
      <c r="E1610" s="679"/>
      <c r="F1610" s="679"/>
      <c r="G1610" s="679"/>
      <c r="H1610" s="912"/>
      <c r="I1610" s="913"/>
      <c r="J1610" s="913"/>
      <c r="K1610" s="914"/>
      <c r="L1610" s="914"/>
      <c r="M1610" s="914"/>
      <c r="N1610" s="914"/>
      <c r="O1610" s="914"/>
      <c r="P1610" s="914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79"/>
      <c r="B1611" s="679"/>
      <c r="C1611" s="679"/>
      <c r="D1611" s="911"/>
      <c r="E1611" s="679"/>
      <c r="F1611" s="679"/>
      <c r="G1611" s="679"/>
      <c r="H1611" s="912"/>
      <c r="I1611" s="913"/>
      <c r="J1611" s="913"/>
      <c r="K1611" s="914"/>
      <c r="L1611" s="914"/>
      <c r="M1611" s="914"/>
      <c r="N1611" s="914"/>
      <c r="O1611" s="914"/>
      <c r="P1611" s="914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79"/>
      <c r="B1612" s="679"/>
      <c r="C1612" s="679"/>
      <c r="D1612" s="911"/>
      <c r="E1612" s="679"/>
      <c r="F1612" s="679"/>
      <c r="G1612" s="679"/>
      <c r="H1612" s="912"/>
      <c r="I1612" s="913"/>
      <c r="J1612" s="913"/>
      <c r="K1612" s="914"/>
      <c r="L1612" s="914"/>
      <c r="M1612" s="914"/>
      <c r="N1612" s="914"/>
      <c r="O1612" s="914"/>
      <c r="P1612" s="914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79"/>
      <c r="B1613" s="679"/>
      <c r="C1613" s="679"/>
      <c r="D1613" s="911"/>
      <c r="E1613" s="679"/>
      <c r="F1613" s="679"/>
      <c r="G1613" s="679"/>
      <c r="H1613" s="912"/>
      <c r="I1613" s="913"/>
      <c r="J1613" s="913"/>
      <c r="K1613" s="914"/>
      <c r="L1613" s="914"/>
      <c r="M1613" s="914"/>
      <c r="N1613" s="914"/>
      <c r="O1613" s="914"/>
      <c r="P1613" s="914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79"/>
      <c r="B1614" s="679"/>
      <c r="C1614" s="679"/>
      <c r="D1614" s="911"/>
      <c r="E1614" s="679"/>
      <c r="F1614" s="679"/>
      <c r="G1614" s="679"/>
      <c r="H1614" s="912"/>
      <c r="I1614" s="913"/>
      <c r="J1614" s="913"/>
      <c r="K1614" s="914"/>
      <c r="L1614" s="914"/>
      <c r="M1614" s="914"/>
      <c r="N1614" s="914"/>
      <c r="O1614" s="914"/>
      <c r="P1614" s="914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79"/>
      <c r="B1615" s="679"/>
      <c r="C1615" s="679"/>
      <c r="D1615" s="911"/>
      <c r="E1615" s="679"/>
      <c r="F1615" s="679"/>
      <c r="G1615" s="679"/>
      <c r="H1615" s="912"/>
      <c r="I1615" s="913"/>
      <c r="J1615" s="913"/>
      <c r="K1615" s="914"/>
      <c r="L1615" s="914"/>
      <c r="M1615" s="914"/>
      <c r="N1615" s="914"/>
      <c r="O1615" s="914"/>
      <c r="P1615" s="914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79"/>
      <c r="B1616" s="679"/>
      <c r="C1616" s="679"/>
      <c r="D1616" s="911"/>
      <c r="E1616" s="679"/>
      <c r="F1616" s="679"/>
      <c r="G1616" s="679"/>
      <c r="H1616" s="912"/>
      <c r="I1616" s="913"/>
      <c r="J1616" s="913"/>
      <c r="K1616" s="914"/>
      <c r="L1616" s="914"/>
      <c r="M1616" s="914"/>
      <c r="N1616" s="914"/>
      <c r="O1616" s="914"/>
      <c r="P1616" s="914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79"/>
      <c r="B1617" s="679"/>
      <c r="C1617" s="679"/>
      <c r="D1617" s="911"/>
      <c r="E1617" s="679"/>
      <c r="F1617" s="679"/>
      <c r="G1617" s="679"/>
      <c r="H1617" s="912"/>
      <c r="I1617" s="913"/>
      <c r="J1617" s="913"/>
      <c r="K1617" s="914"/>
      <c r="L1617" s="914"/>
      <c r="M1617" s="914"/>
      <c r="N1617" s="914"/>
      <c r="O1617" s="914"/>
      <c r="P1617" s="914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79"/>
      <c r="B1618" s="679"/>
      <c r="C1618" s="679"/>
      <c r="D1618" s="911"/>
      <c r="E1618" s="679"/>
      <c r="F1618" s="679"/>
      <c r="G1618" s="679"/>
      <c r="H1618" s="912"/>
      <c r="I1618" s="913"/>
      <c r="J1618" s="913"/>
      <c r="K1618" s="914"/>
      <c r="L1618" s="914"/>
      <c r="M1618" s="914"/>
      <c r="N1618" s="914"/>
      <c r="O1618" s="914"/>
      <c r="P1618" s="914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79"/>
      <c r="B1619" s="679"/>
      <c r="C1619" s="679"/>
      <c r="D1619" s="911"/>
      <c r="E1619" s="679"/>
      <c r="F1619" s="679"/>
      <c r="G1619" s="679"/>
      <c r="H1619" s="912"/>
      <c r="I1619" s="913"/>
      <c r="J1619" s="913"/>
      <c r="K1619" s="914"/>
      <c r="L1619" s="914"/>
      <c r="M1619" s="914"/>
      <c r="N1619" s="914"/>
      <c r="O1619" s="914"/>
      <c r="P1619" s="914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79"/>
      <c r="B1620" s="679"/>
      <c r="C1620" s="679"/>
      <c r="D1620" s="911"/>
      <c r="E1620" s="679"/>
      <c r="F1620" s="679"/>
      <c r="G1620" s="679"/>
      <c r="H1620" s="912"/>
      <c r="I1620" s="913"/>
      <c r="J1620" s="913"/>
      <c r="K1620" s="914"/>
      <c r="L1620" s="914"/>
      <c r="M1620" s="914"/>
      <c r="N1620" s="914"/>
      <c r="O1620" s="914"/>
      <c r="P1620" s="914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79"/>
      <c r="B1621" s="679"/>
      <c r="C1621" s="679"/>
      <c r="D1621" s="911"/>
      <c r="E1621" s="679"/>
      <c r="F1621" s="679"/>
      <c r="G1621" s="679"/>
      <c r="H1621" s="912"/>
      <c r="I1621" s="913"/>
      <c r="J1621" s="913"/>
      <c r="K1621" s="914"/>
      <c r="L1621" s="914"/>
      <c r="M1621" s="914"/>
      <c r="N1621" s="914"/>
      <c r="O1621" s="914"/>
      <c r="P1621" s="914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79"/>
      <c r="B1622" s="679"/>
      <c r="C1622" s="679"/>
      <c r="D1622" s="911"/>
      <c r="E1622" s="679"/>
      <c r="F1622" s="679"/>
      <c r="G1622" s="679"/>
      <c r="H1622" s="912"/>
      <c r="I1622" s="913"/>
      <c r="J1622" s="913"/>
      <c r="K1622" s="914"/>
      <c r="L1622" s="914"/>
      <c r="M1622" s="914"/>
      <c r="N1622" s="914"/>
      <c r="O1622" s="914"/>
      <c r="P1622" s="914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79"/>
      <c r="B1623" s="679"/>
      <c r="C1623" s="679"/>
      <c r="D1623" s="911"/>
      <c r="E1623" s="679"/>
      <c r="F1623" s="679"/>
      <c r="G1623" s="679"/>
      <c r="H1623" s="912"/>
      <c r="I1623" s="913"/>
      <c r="J1623" s="913"/>
      <c r="K1623" s="914"/>
      <c r="L1623" s="914"/>
      <c r="M1623" s="914"/>
      <c r="N1623" s="914"/>
      <c r="O1623" s="914"/>
      <c r="P1623" s="914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79"/>
      <c r="B1624" s="679"/>
      <c r="C1624" s="679"/>
      <c r="D1624" s="911"/>
      <c r="E1624" s="679"/>
      <c r="F1624" s="679"/>
      <c r="G1624" s="679"/>
      <c r="H1624" s="912"/>
      <c r="I1624" s="913"/>
      <c r="J1624" s="913"/>
      <c r="K1624" s="914"/>
      <c r="L1624" s="914"/>
      <c r="M1624" s="914"/>
      <c r="N1624" s="914"/>
      <c r="O1624" s="914"/>
      <c r="P1624" s="914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79"/>
      <c r="B1625" s="679"/>
      <c r="C1625" s="679"/>
      <c r="D1625" s="911"/>
      <c r="E1625" s="679"/>
      <c r="F1625" s="679"/>
      <c r="G1625" s="679"/>
      <c r="H1625" s="912"/>
      <c r="I1625" s="913"/>
      <c r="J1625" s="913"/>
      <c r="K1625" s="914"/>
      <c r="L1625" s="914"/>
      <c r="M1625" s="914"/>
      <c r="N1625" s="914"/>
      <c r="O1625" s="914"/>
      <c r="P1625" s="914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79"/>
      <c r="B1626" s="679"/>
      <c r="C1626" s="679"/>
      <c r="D1626" s="911"/>
      <c r="E1626" s="679"/>
      <c r="F1626" s="679"/>
      <c r="G1626" s="679"/>
      <c r="H1626" s="912"/>
      <c r="I1626" s="913"/>
      <c r="J1626" s="913"/>
      <c r="K1626" s="914"/>
      <c r="L1626" s="914"/>
      <c r="M1626" s="914"/>
      <c r="N1626" s="914"/>
      <c r="O1626" s="914"/>
      <c r="P1626" s="914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79"/>
      <c r="B1627" s="679"/>
      <c r="C1627" s="679"/>
      <c r="D1627" s="911"/>
      <c r="E1627" s="679"/>
      <c r="F1627" s="679"/>
      <c r="G1627" s="679"/>
      <c r="H1627" s="912"/>
      <c r="I1627" s="913"/>
      <c r="J1627" s="913"/>
      <c r="K1627" s="914"/>
      <c r="L1627" s="914"/>
      <c r="M1627" s="914"/>
      <c r="N1627" s="914"/>
      <c r="O1627" s="914"/>
      <c r="P1627" s="914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79"/>
      <c r="B1628" s="679"/>
      <c r="C1628" s="679"/>
      <c r="D1628" s="911"/>
      <c r="E1628" s="679"/>
      <c r="F1628" s="679"/>
      <c r="G1628" s="679"/>
      <c r="H1628" s="912"/>
      <c r="I1628" s="913"/>
      <c r="J1628" s="913"/>
      <c r="K1628" s="914"/>
      <c r="L1628" s="914"/>
      <c r="M1628" s="914"/>
      <c r="N1628" s="914"/>
      <c r="O1628" s="914"/>
      <c r="P1628" s="914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79"/>
      <c r="B1629" s="679"/>
      <c r="C1629" s="679"/>
      <c r="D1629" s="911"/>
      <c r="E1629" s="679"/>
      <c r="F1629" s="679"/>
      <c r="G1629" s="679"/>
      <c r="H1629" s="912"/>
      <c r="I1629" s="913"/>
      <c r="J1629" s="913"/>
      <c r="K1629" s="914"/>
      <c r="L1629" s="914"/>
      <c r="M1629" s="914"/>
      <c r="N1629" s="914"/>
      <c r="O1629" s="914"/>
      <c r="P1629" s="914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79"/>
      <c r="B1630" s="679"/>
      <c r="C1630" s="679"/>
      <c r="D1630" s="911"/>
      <c r="E1630" s="679"/>
      <c r="F1630" s="679"/>
      <c r="G1630" s="679"/>
      <c r="H1630" s="912"/>
      <c r="I1630" s="913"/>
      <c r="J1630" s="913"/>
      <c r="K1630" s="914"/>
      <c r="L1630" s="914"/>
      <c r="M1630" s="914"/>
      <c r="N1630" s="914"/>
      <c r="O1630" s="914"/>
      <c r="P1630" s="914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79"/>
      <c r="B1631" s="679"/>
      <c r="C1631" s="679"/>
      <c r="D1631" s="911"/>
      <c r="E1631" s="679"/>
      <c r="F1631" s="679"/>
      <c r="G1631" s="679"/>
      <c r="H1631" s="912"/>
      <c r="I1631" s="913"/>
      <c r="J1631" s="913"/>
      <c r="K1631" s="914"/>
      <c r="L1631" s="914"/>
      <c r="M1631" s="914"/>
      <c r="N1631" s="914"/>
      <c r="O1631" s="914"/>
      <c r="P1631" s="914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79"/>
      <c r="B1632" s="679"/>
      <c r="C1632" s="679"/>
      <c r="D1632" s="911"/>
      <c r="E1632" s="679"/>
      <c r="F1632" s="679"/>
      <c r="G1632" s="679"/>
      <c r="H1632" s="912"/>
      <c r="I1632" s="913"/>
      <c r="J1632" s="913"/>
      <c r="K1632" s="914"/>
      <c r="L1632" s="914"/>
      <c r="M1632" s="914"/>
      <c r="N1632" s="914"/>
      <c r="O1632" s="914"/>
      <c r="P1632" s="914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79"/>
      <c r="B1633" s="679"/>
      <c r="C1633" s="679"/>
      <c r="D1633" s="911"/>
      <c r="E1633" s="679"/>
      <c r="F1633" s="679"/>
      <c r="G1633" s="679"/>
      <c r="H1633" s="912"/>
      <c r="I1633" s="913"/>
      <c r="J1633" s="913"/>
      <c r="K1633" s="914"/>
      <c r="L1633" s="914"/>
      <c r="M1633" s="914"/>
      <c r="N1633" s="914"/>
      <c r="O1633" s="914"/>
      <c r="P1633" s="914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79"/>
      <c r="B1634" s="679"/>
      <c r="C1634" s="679"/>
      <c r="D1634" s="911"/>
      <c r="E1634" s="679"/>
      <c r="F1634" s="679"/>
      <c r="G1634" s="679"/>
      <c r="H1634" s="912"/>
      <c r="I1634" s="913"/>
      <c r="J1634" s="913"/>
      <c r="K1634" s="914"/>
      <c r="L1634" s="914"/>
      <c r="M1634" s="914"/>
      <c r="N1634" s="914"/>
      <c r="O1634" s="914"/>
      <c r="P1634" s="914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79"/>
      <c r="B1635" s="679"/>
      <c r="C1635" s="679"/>
      <c r="D1635" s="911"/>
      <c r="E1635" s="679"/>
      <c r="F1635" s="679"/>
      <c r="G1635" s="679"/>
      <c r="H1635" s="912"/>
      <c r="I1635" s="913"/>
      <c r="J1635" s="913"/>
      <c r="K1635" s="914"/>
      <c r="L1635" s="914"/>
      <c r="M1635" s="914"/>
      <c r="N1635" s="914"/>
      <c r="O1635" s="914"/>
      <c r="P1635" s="914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79"/>
      <c r="B1636" s="679"/>
      <c r="C1636" s="679"/>
      <c r="D1636" s="911"/>
      <c r="E1636" s="679"/>
      <c r="F1636" s="679"/>
      <c r="G1636" s="679"/>
      <c r="H1636" s="912"/>
      <c r="I1636" s="913"/>
      <c r="J1636" s="913"/>
      <c r="K1636" s="914"/>
      <c r="L1636" s="914"/>
      <c r="M1636" s="914"/>
      <c r="N1636" s="914"/>
      <c r="O1636" s="914"/>
      <c r="P1636" s="914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79"/>
      <c r="B1637" s="679"/>
      <c r="C1637" s="679"/>
      <c r="D1637" s="911"/>
      <c r="E1637" s="679"/>
      <c r="F1637" s="679"/>
      <c r="G1637" s="679"/>
      <c r="H1637" s="912"/>
      <c r="I1637" s="913"/>
      <c r="J1637" s="913"/>
      <c r="K1637" s="914"/>
      <c r="L1637" s="914"/>
      <c r="M1637" s="914"/>
      <c r="N1637" s="914"/>
      <c r="O1637" s="914"/>
      <c r="P1637" s="914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79"/>
      <c r="B1638" s="679"/>
      <c r="C1638" s="679"/>
      <c r="D1638" s="911"/>
      <c r="E1638" s="679"/>
      <c r="F1638" s="679"/>
      <c r="G1638" s="679"/>
      <c r="H1638" s="912"/>
      <c r="I1638" s="913"/>
      <c r="J1638" s="913"/>
      <c r="K1638" s="914"/>
      <c r="L1638" s="914"/>
      <c r="M1638" s="914"/>
      <c r="N1638" s="914"/>
      <c r="O1638" s="914"/>
      <c r="P1638" s="914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79"/>
      <c r="B1639" s="679"/>
      <c r="C1639" s="679"/>
      <c r="D1639" s="911"/>
      <c r="E1639" s="679"/>
      <c r="F1639" s="679"/>
      <c r="G1639" s="679"/>
      <c r="H1639" s="912"/>
      <c r="I1639" s="913"/>
      <c r="J1639" s="913"/>
      <c r="K1639" s="914"/>
      <c r="L1639" s="914"/>
      <c r="M1639" s="914"/>
      <c r="N1639" s="914"/>
      <c r="O1639" s="914"/>
      <c r="P1639" s="914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79"/>
      <c r="B1640" s="679"/>
      <c r="C1640" s="679"/>
      <c r="D1640" s="911"/>
      <c r="E1640" s="679"/>
      <c r="F1640" s="679"/>
      <c r="G1640" s="679"/>
      <c r="H1640" s="912"/>
      <c r="I1640" s="913"/>
      <c r="J1640" s="913"/>
      <c r="K1640" s="914"/>
      <c r="L1640" s="914"/>
      <c r="M1640" s="914"/>
      <c r="N1640" s="914"/>
      <c r="O1640" s="914"/>
      <c r="P1640" s="914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79"/>
      <c r="B1641" s="679"/>
      <c r="C1641" s="679"/>
      <c r="D1641" s="911"/>
      <c r="E1641" s="679"/>
      <c r="F1641" s="679"/>
      <c r="G1641" s="679"/>
      <c r="H1641" s="912"/>
      <c r="I1641" s="913"/>
      <c r="J1641" s="913"/>
      <c r="K1641" s="914"/>
      <c r="L1641" s="914"/>
      <c r="M1641" s="914"/>
      <c r="N1641" s="914"/>
      <c r="O1641" s="914"/>
      <c r="P1641" s="914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79"/>
      <c r="B1642" s="679"/>
      <c r="C1642" s="679"/>
      <c r="D1642" s="911"/>
      <c r="E1642" s="679"/>
      <c r="F1642" s="679"/>
      <c r="G1642" s="679"/>
      <c r="H1642" s="912"/>
      <c r="I1642" s="913"/>
      <c r="J1642" s="913"/>
      <c r="K1642" s="914"/>
      <c r="L1642" s="914"/>
      <c r="M1642" s="914"/>
      <c r="N1642" s="914"/>
      <c r="O1642" s="914"/>
      <c r="P1642" s="914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79"/>
      <c r="B1643" s="679"/>
      <c r="C1643" s="679"/>
      <c r="D1643" s="911"/>
      <c r="E1643" s="679"/>
      <c r="F1643" s="679"/>
      <c r="G1643" s="679"/>
      <c r="H1643" s="912"/>
      <c r="I1643" s="913"/>
      <c r="J1643" s="913"/>
      <c r="K1643" s="914"/>
      <c r="L1643" s="914"/>
      <c r="M1643" s="914"/>
      <c r="N1643" s="914"/>
      <c r="O1643" s="914"/>
      <c r="P1643" s="914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79"/>
      <c r="B1644" s="679"/>
      <c r="C1644" s="679"/>
      <c r="D1644" s="911"/>
      <c r="E1644" s="679"/>
      <c r="F1644" s="679"/>
      <c r="G1644" s="679"/>
      <c r="H1644" s="912"/>
      <c r="I1644" s="913"/>
      <c r="J1644" s="913"/>
      <c r="K1644" s="914"/>
      <c r="L1644" s="914"/>
      <c r="M1644" s="914"/>
      <c r="N1644" s="914"/>
      <c r="O1644" s="914"/>
      <c r="P1644" s="914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79"/>
      <c r="B1645" s="679"/>
      <c r="C1645" s="679"/>
      <c r="D1645" s="911"/>
      <c r="E1645" s="679"/>
      <c r="F1645" s="679"/>
      <c r="G1645" s="679"/>
      <c r="H1645" s="912"/>
      <c r="I1645" s="913"/>
      <c r="J1645" s="913"/>
      <c r="K1645" s="914"/>
      <c r="L1645" s="914"/>
      <c r="M1645" s="914"/>
      <c r="N1645" s="914"/>
      <c r="O1645" s="914"/>
      <c r="P1645" s="914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79"/>
      <c r="B1646" s="679"/>
      <c r="C1646" s="679"/>
      <c r="D1646" s="911"/>
      <c r="E1646" s="679"/>
      <c r="F1646" s="679"/>
      <c r="G1646" s="679"/>
      <c r="H1646" s="912"/>
      <c r="I1646" s="913"/>
      <c r="J1646" s="913"/>
      <c r="K1646" s="914"/>
      <c r="L1646" s="914"/>
      <c r="M1646" s="914"/>
      <c r="N1646" s="914"/>
      <c r="O1646" s="914"/>
      <c r="P1646" s="914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79"/>
      <c r="B1647" s="679"/>
      <c r="C1647" s="679"/>
      <c r="D1647" s="911"/>
      <c r="E1647" s="679"/>
      <c r="F1647" s="679"/>
      <c r="G1647" s="679"/>
      <c r="H1647" s="912"/>
      <c r="I1647" s="913"/>
      <c r="J1647" s="913"/>
      <c r="K1647" s="914"/>
      <c r="L1647" s="914"/>
      <c r="M1647" s="914"/>
      <c r="N1647" s="914"/>
      <c r="O1647" s="914"/>
      <c r="P1647" s="914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79"/>
      <c r="B1648" s="679"/>
      <c r="C1648" s="679"/>
      <c r="D1648" s="911"/>
      <c r="E1648" s="679"/>
      <c r="F1648" s="679"/>
      <c r="G1648" s="679"/>
      <c r="H1648" s="912"/>
      <c r="I1648" s="913"/>
      <c r="J1648" s="913"/>
      <c r="K1648" s="914"/>
      <c r="L1648" s="914"/>
      <c r="M1648" s="914"/>
      <c r="N1648" s="914"/>
      <c r="O1648" s="914"/>
      <c r="P1648" s="914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79"/>
      <c r="B1649" s="679"/>
      <c r="C1649" s="679"/>
      <c r="D1649" s="911"/>
      <c r="E1649" s="679"/>
      <c r="F1649" s="679"/>
      <c r="G1649" s="679"/>
      <c r="H1649" s="912"/>
      <c r="I1649" s="913"/>
      <c r="J1649" s="913"/>
      <c r="K1649" s="914"/>
      <c r="L1649" s="914"/>
      <c r="M1649" s="914"/>
      <c r="N1649" s="914"/>
      <c r="O1649" s="914"/>
      <c r="P1649" s="914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79"/>
      <c r="B1650" s="679"/>
      <c r="C1650" s="679"/>
      <c r="D1650" s="911"/>
      <c r="E1650" s="679"/>
      <c r="F1650" s="679"/>
      <c r="G1650" s="679"/>
      <c r="H1650" s="912"/>
      <c r="I1650" s="913"/>
      <c r="J1650" s="913"/>
      <c r="K1650" s="914"/>
      <c r="L1650" s="914"/>
      <c r="M1650" s="914"/>
      <c r="N1650" s="914"/>
      <c r="O1650" s="914"/>
      <c r="P1650" s="914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79"/>
      <c r="B1651" s="679"/>
      <c r="C1651" s="679"/>
      <c r="D1651" s="911"/>
      <c r="E1651" s="679"/>
      <c r="F1651" s="679"/>
      <c r="G1651" s="679"/>
      <c r="H1651" s="912"/>
      <c r="I1651" s="913"/>
      <c r="J1651" s="913"/>
      <c r="K1651" s="914"/>
      <c r="L1651" s="914"/>
      <c r="M1651" s="914"/>
      <c r="N1651" s="914"/>
      <c r="O1651" s="914"/>
      <c r="P1651" s="914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79"/>
      <c r="B1652" s="679"/>
      <c r="C1652" s="679"/>
      <c r="D1652" s="911"/>
      <c r="E1652" s="679"/>
      <c r="F1652" s="679"/>
      <c r="G1652" s="679"/>
      <c r="H1652" s="912"/>
      <c r="I1652" s="913"/>
      <c r="J1652" s="913"/>
      <c r="K1652" s="914"/>
      <c r="L1652" s="914"/>
      <c r="M1652" s="914"/>
      <c r="N1652" s="914"/>
      <c r="O1652" s="914"/>
      <c r="P1652" s="914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79"/>
      <c r="B1653" s="679"/>
      <c r="C1653" s="679"/>
      <c r="D1653" s="911"/>
      <c r="E1653" s="679"/>
      <c r="F1653" s="679"/>
      <c r="G1653" s="679"/>
      <c r="H1653" s="912"/>
      <c r="I1653" s="913"/>
      <c r="J1653" s="913"/>
      <c r="K1653" s="914"/>
      <c r="L1653" s="914"/>
      <c r="M1653" s="914"/>
      <c r="N1653" s="914"/>
      <c r="O1653" s="914"/>
      <c r="P1653" s="914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79"/>
      <c r="B1654" s="679"/>
      <c r="C1654" s="679"/>
      <c r="D1654" s="911"/>
      <c r="E1654" s="679"/>
      <c r="F1654" s="679"/>
      <c r="G1654" s="679"/>
      <c r="H1654" s="912"/>
      <c r="I1654" s="913"/>
      <c r="J1654" s="913"/>
      <c r="K1654" s="914"/>
      <c r="L1654" s="914"/>
      <c r="M1654" s="914"/>
      <c r="N1654" s="914"/>
      <c r="O1654" s="914"/>
      <c r="P1654" s="914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79"/>
      <c r="B1655" s="679"/>
      <c r="C1655" s="679"/>
      <c r="D1655" s="911"/>
      <c r="E1655" s="679"/>
      <c r="F1655" s="679"/>
      <c r="G1655" s="679"/>
      <c r="H1655" s="912"/>
      <c r="I1655" s="913"/>
      <c r="J1655" s="913"/>
      <c r="K1655" s="914"/>
      <c r="L1655" s="914"/>
      <c r="M1655" s="914"/>
      <c r="N1655" s="914"/>
      <c r="O1655" s="914"/>
      <c r="P1655" s="914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79"/>
      <c r="B1656" s="679"/>
      <c r="C1656" s="679"/>
      <c r="D1656" s="911"/>
      <c r="E1656" s="679"/>
      <c r="F1656" s="679"/>
      <c r="G1656" s="679"/>
      <c r="H1656" s="912"/>
      <c r="I1656" s="913"/>
      <c r="J1656" s="913"/>
      <c r="K1656" s="914"/>
      <c r="L1656" s="914"/>
      <c r="M1656" s="914"/>
      <c r="N1656" s="914"/>
      <c r="O1656" s="914"/>
      <c r="P1656" s="914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79"/>
      <c r="B1657" s="679"/>
      <c r="C1657" s="679"/>
      <c r="D1657" s="911"/>
      <c r="E1657" s="679"/>
      <c r="F1657" s="679"/>
      <c r="G1657" s="679"/>
      <c r="H1657" s="912"/>
      <c r="I1657" s="913"/>
      <c r="J1657" s="913"/>
      <c r="K1657" s="914"/>
      <c r="L1657" s="914"/>
      <c r="M1657" s="914"/>
      <c r="N1657" s="914"/>
      <c r="O1657" s="914"/>
      <c r="P1657" s="914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79"/>
      <c r="B1658" s="679"/>
      <c r="C1658" s="679"/>
      <c r="D1658" s="911"/>
      <c r="E1658" s="679"/>
      <c r="F1658" s="679"/>
      <c r="G1658" s="679"/>
      <c r="H1658" s="912"/>
      <c r="I1658" s="913"/>
      <c r="J1658" s="913"/>
      <c r="K1658" s="914"/>
      <c r="L1658" s="914"/>
      <c r="M1658" s="914"/>
      <c r="N1658" s="914"/>
      <c r="O1658" s="914"/>
      <c r="P1658" s="914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79"/>
      <c r="B1659" s="679"/>
      <c r="C1659" s="679"/>
      <c r="D1659" s="911"/>
      <c r="E1659" s="679"/>
      <c r="F1659" s="679"/>
      <c r="G1659" s="679"/>
      <c r="H1659" s="912"/>
      <c r="I1659" s="913"/>
      <c r="J1659" s="913"/>
      <c r="K1659" s="914"/>
      <c r="L1659" s="914"/>
      <c r="M1659" s="914"/>
      <c r="N1659" s="914"/>
      <c r="O1659" s="914"/>
      <c r="P1659" s="914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79"/>
      <c r="B1660" s="679"/>
      <c r="C1660" s="679"/>
      <c r="D1660" s="911"/>
      <c r="E1660" s="679"/>
      <c r="F1660" s="679"/>
      <c r="G1660" s="679"/>
      <c r="H1660" s="912"/>
      <c r="I1660" s="913"/>
      <c r="J1660" s="913"/>
      <c r="K1660" s="914"/>
      <c r="L1660" s="914"/>
      <c r="M1660" s="914"/>
      <c r="N1660" s="914"/>
      <c r="O1660" s="914"/>
      <c r="P1660" s="914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79"/>
      <c r="B1661" s="679"/>
      <c r="C1661" s="679"/>
      <c r="D1661" s="911"/>
      <c r="E1661" s="679"/>
      <c r="F1661" s="679"/>
      <c r="G1661" s="679"/>
      <c r="H1661" s="912"/>
      <c r="I1661" s="913"/>
      <c r="J1661" s="913"/>
      <c r="K1661" s="914"/>
      <c r="L1661" s="914"/>
      <c r="M1661" s="914"/>
      <c r="N1661" s="914"/>
      <c r="O1661" s="914"/>
      <c r="P1661" s="914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79"/>
      <c r="B1662" s="679"/>
      <c r="C1662" s="679"/>
      <c r="D1662" s="911"/>
      <c r="E1662" s="679"/>
      <c r="F1662" s="679"/>
      <c r="G1662" s="679"/>
      <c r="H1662" s="912"/>
      <c r="I1662" s="913"/>
      <c r="J1662" s="913"/>
      <c r="K1662" s="914"/>
      <c r="L1662" s="914"/>
      <c r="M1662" s="914"/>
      <c r="N1662" s="914"/>
      <c r="O1662" s="914"/>
      <c r="P1662" s="914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79"/>
      <c r="B1663" s="679"/>
      <c r="C1663" s="679"/>
      <c r="D1663" s="911"/>
      <c r="E1663" s="679"/>
      <c r="F1663" s="679"/>
      <c r="G1663" s="679"/>
      <c r="H1663" s="912"/>
      <c r="I1663" s="913"/>
      <c r="J1663" s="913"/>
      <c r="K1663" s="914"/>
      <c r="L1663" s="914"/>
      <c r="M1663" s="914"/>
      <c r="N1663" s="914"/>
      <c r="O1663" s="914"/>
      <c r="P1663" s="914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79"/>
      <c r="B1664" s="679"/>
      <c r="C1664" s="679"/>
      <c r="D1664" s="911"/>
      <c r="E1664" s="679"/>
      <c r="F1664" s="679"/>
      <c r="G1664" s="679"/>
      <c r="H1664" s="912"/>
      <c r="I1664" s="913"/>
      <c r="J1664" s="913"/>
      <c r="K1664" s="914"/>
      <c r="L1664" s="914"/>
      <c r="M1664" s="914"/>
      <c r="N1664" s="914"/>
      <c r="O1664" s="914"/>
      <c r="P1664" s="914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79"/>
      <c r="B1665" s="679"/>
      <c r="C1665" s="679"/>
      <c r="D1665" s="911"/>
      <c r="E1665" s="679"/>
      <c r="F1665" s="679"/>
      <c r="G1665" s="679"/>
      <c r="H1665" s="912"/>
      <c r="I1665" s="913"/>
      <c r="J1665" s="913"/>
      <c r="K1665" s="914"/>
      <c r="L1665" s="914"/>
      <c r="M1665" s="914"/>
      <c r="N1665" s="914"/>
      <c r="O1665" s="914"/>
      <c r="P1665" s="914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79"/>
      <c r="B1666" s="679"/>
      <c r="C1666" s="679"/>
      <c r="D1666" s="911"/>
      <c r="E1666" s="679"/>
      <c r="F1666" s="679"/>
      <c r="G1666" s="679"/>
      <c r="H1666" s="912"/>
      <c r="I1666" s="913"/>
      <c r="J1666" s="913"/>
      <c r="K1666" s="914"/>
      <c r="L1666" s="914"/>
      <c r="M1666" s="914"/>
      <c r="N1666" s="914"/>
      <c r="O1666" s="914"/>
      <c r="P1666" s="914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79"/>
      <c r="B1667" s="679"/>
      <c r="C1667" s="679"/>
      <c r="D1667" s="911"/>
      <c r="E1667" s="679"/>
      <c r="F1667" s="679"/>
      <c r="G1667" s="679"/>
      <c r="H1667" s="912"/>
      <c r="I1667" s="913"/>
      <c r="J1667" s="913"/>
      <c r="K1667" s="914"/>
      <c r="L1667" s="914"/>
      <c r="M1667" s="914"/>
      <c r="N1667" s="914"/>
      <c r="O1667" s="914"/>
      <c r="P1667" s="914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79"/>
      <c r="B1668" s="679"/>
      <c r="C1668" s="679"/>
      <c r="D1668" s="911"/>
      <c r="E1668" s="679"/>
      <c r="F1668" s="679"/>
      <c r="G1668" s="679"/>
      <c r="H1668" s="912"/>
      <c r="I1668" s="913"/>
      <c r="J1668" s="913"/>
      <c r="K1668" s="914"/>
      <c r="L1668" s="914"/>
      <c r="M1668" s="914"/>
      <c r="N1668" s="914"/>
      <c r="O1668" s="914"/>
      <c r="P1668" s="914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79"/>
      <c r="B1669" s="679"/>
      <c r="C1669" s="679"/>
      <c r="D1669" s="911"/>
      <c r="E1669" s="679"/>
      <c r="F1669" s="679"/>
      <c r="G1669" s="679"/>
      <c r="H1669" s="912"/>
      <c r="I1669" s="913"/>
      <c r="J1669" s="913"/>
      <c r="K1669" s="914"/>
      <c r="L1669" s="914"/>
      <c r="M1669" s="914"/>
      <c r="N1669" s="914"/>
      <c r="O1669" s="914"/>
      <c r="P1669" s="914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79"/>
      <c r="B1670" s="679"/>
      <c r="C1670" s="679"/>
      <c r="D1670" s="911"/>
      <c r="E1670" s="679"/>
      <c r="F1670" s="679"/>
      <c r="G1670" s="679"/>
      <c r="H1670" s="912"/>
      <c r="I1670" s="913"/>
      <c r="J1670" s="913"/>
      <c r="K1670" s="914"/>
      <c r="L1670" s="914"/>
      <c r="M1670" s="914"/>
      <c r="N1670" s="914"/>
      <c r="O1670" s="914"/>
      <c r="P1670" s="914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79"/>
      <c r="B1671" s="679"/>
      <c r="C1671" s="679"/>
      <c r="D1671" s="911"/>
      <c r="E1671" s="679"/>
      <c r="F1671" s="679"/>
      <c r="G1671" s="679"/>
      <c r="H1671" s="912"/>
      <c r="I1671" s="913"/>
      <c r="J1671" s="913"/>
      <c r="K1671" s="914"/>
      <c r="L1671" s="914"/>
      <c r="M1671" s="914"/>
      <c r="N1671" s="914"/>
      <c r="O1671" s="914"/>
      <c r="P1671" s="914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79"/>
      <c r="B1672" s="679"/>
      <c r="C1672" s="679"/>
      <c r="D1672" s="911"/>
      <c r="E1672" s="679"/>
      <c r="F1672" s="679"/>
      <c r="G1672" s="679"/>
      <c r="H1672" s="912"/>
      <c r="I1672" s="913"/>
      <c r="J1672" s="913"/>
      <c r="K1672" s="914"/>
      <c r="L1672" s="914"/>
      <c r="M1672" s="914"/>
      <c r="N1672" s="914"/>
      <c r="O1672" s="914"/>
      <c r="P1672" s="914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79"/>
      <c r="B1673" s="679"/>
      <c r="C1673" s="679"/>
      <c r="D1673" s="911"/>
      <c r="E1673" s="679"/>
      <c r="F1673" s="679"/>
      <c r="G1673" s="679"/>
      <c r="H1673" s="912"/>
      <c r="I1673" s="913"/>
      <c r="J1673" s="913"/>
      <c r="K1673" s="914"/>
      <c r="L1673" s="914"/>
      <c r="M1673" s="914"/>
      <c r="N1673" s="914"/>
      <c r="O1673" s="914"/>
      <c r="P1673" s="914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79"/>
      <c r="B1674" s="679"/>
      <c r="C1674" s="679"/>
      <c r="D1674" s="911"/>
      <c r="E1674" s="679"/>
      <c r="F1674" s="679"/>
      <c r="G1674" s="679"/>
      <c r="H1674" s="912"/>
      <c r="I1674" s="913"/>
      <c r="J1674" s="913"/>
      <c r="K1674" s="914"/>
      <c r="L1674" s="914"/>
      <c r="M1674" s="914"/>
      <c r="N1674" s="914"/>
      <c r="O1674" s="914"/>
      <c r="P1674" s="914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79"/>
      <c r="B1675" s="679"/>
      <c r="C1675" s="679"/>
      <c r="D1675" s="911"/>
      <c r="E1675" s="679"/>
      <c r="F1675" s="679"/>
      <c r="G1675" s="679"/>
      <c r="H1675" s="912"/>
      <c r="I1675" s="913"/>
      <c r="J1675" s="913"/>
      <c r="K1675" s="914"/>
      <c r="L1675" s="914"/>
      <c r="M1675" s="914"/>
      <c r="N1675" s="914"/>
      <c r="O1675" s="914"/>
      <c r="P1675" s="914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79"/>
      <c r="B1676" s="679"/>
      <c r="C1676" s="679"/>
      <c r="D1676" s="911"/>
      <c r="E1676" s="679"/>
      <c r="F1676" s="679"/>
      <c r="G1676" s="679"/>
      <c r="H1676" s="912"/>
      <c r="I1676" s="913"/>
      <c r="J1676" s="913"/>
      <c r="K1676" s="914"/>
      <c r="L1676" s="914"/>
      <c r="M1676" s="914"/>
      <c r="N1676" s="914"/>
      <c r="O1676" s="914"/>
      <c r="P1676" s="914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79"/>
      <c r="B1677" s="679"/>
      <c r="C1677" s="679"/>
      <c r="D1677" s="911"/>
      <c r="E1677" s="679"/>
      <c r="F1677" s="679"/>
      <c r="G1677" s="679"/>
      <c r="H1677" s="912"/>
      <c r="I1677" s="913"/>
      <c r="J1677" s="913"/>
      <c r="K1677" s="914"/>
      <c r="L1677" s="914"/>
      <c r="M1677" s="914"/>
      <c r="N1677" s="914"/>
      <c r="O1677" s="914"/>
      <c r="P1677" s="914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79"/>
      <c r="B1678" s="679"/>
      <c r="C1678" s="679"/>
      <c r="D1678" s="911"/>
      <c r="E1678" s="679"/>
      <c r="F1678" s="679"/>
      <c r="G1678" s="679"/>
      <c r="H1678" s="912"/>
      <c r="I1678" s="913"/>
      <c r="J1678" s="913"/>
      <c r="K1678" s="914"/>
      <c r="L1678" s="914"/>
      <c r="M1678" s="914"/>
      <c r="N1678" s="914"/>
      <c r="O1678" s="914"/>
      <c r="P1678" s="914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79"/>
      <c r="B1679" s="679"/>
      <c r="C1679" s="679"/>
      <c r="D1679" s="911"/>
      <c r="E1679" s="679"/>
      <c r="F1679" s="679"/>
      <c r="G1679" s="679"/>
      <c r="H1679" s="912"/>
      <c r="I1679" s="913"/>
      <c r="J1679" s="913"/>
      <c r="K1679" s="914"/>
      <c r="L1679" s="914"/>
      <c r="M1679" s="914"/>
      <c r="N1679" s="914"/>
      <c r="O1679" s="914"/>
      <c r="P1679" s="914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79"/>
      <c r="B1680" s="679"/>
      <c r="C1680" s="679"/>
      <c r="D1680" s="911"/>
      <c r="E1680" s="679"/>
      <c r="F1680" s="679"/>
      <c r="G1680" s="679"/>
      <c r="H1680" s="912"/>
      <c r="I1680" s="913"/>
      <c r="J1680" s="913"/>
      <c r="K1680" s="914"/>
      <c r="L1680" s="914"/>
      <c r="M1680" s="914"/>
      <c r="N1680" s="914"/>
      <c r="O1680" s="914"/>
      <c r="P1680" s="914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79"/>
      <c r="B1681" s="679"/>
      <c r="C1681" s="679"/>
      <c r="D1681" s="911"/>
      <c r="E1681" s="679"/>
      <c r="F1681" s="679"/>
      <c r="G1681" s="679"/>
      <c r="H1681" s="912"/>
      <c r="I1681" s="913"/>
      <c r="J1681" s="913"/>
      <c r="K1681" s="914"/>
      <c r="L1681" s="914"/>
      <c r="M1681" s="914"/>
      <c r="N1681" s="914"/>
      <c r="O1681" s="914"/>
      <c r="P1681" s="914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79"/>
      <c r="B1682" s="679"/>
      <c r="C1682" s="679"/>
      <c r="D1682" s="911"/>
      <c r="E1682" s="679"/>
      <c r="F1682" s="679"/>
      <c r="G1682" s="679"/>
      <c r="H1682" s="912"/>
      <c r="I1682" s="913"/>
      <c r="J1682" s="913"/>
      <c r="K1682" s="914"/>
      <c r="L1682" s="914"/>
      <c r="M1682" s="914"/>
      <c r="N1682" s="914"/>
      <c r="O1682" s="914"/>
      <c r="P1682" s="914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79"/>
      <c r="B1683" s="679"/>
      <c r="C1683" s="679"/>
      <c r="D1683" s="911"/>
      <c r="E1683" s="679"/>
      <c r="F1683" s="679"/>
      <c r="G1683" s="679"/>
      <c r="H1683" s="912"/>
      <c r="I1683" s="913"/>
      <c r="J1683" s="913"/>
      <c r="K1683" s="914"/>
      <c r="L1683" s="914"/>
      <c r="M1683" s="914"/>
      <c r="N1683" s="914"/>
      <c r="O1683" s="914"/>
      <c r="P1683" s="914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79"/>
      <c r="B1684" s="679"/>
      <c r="C1684" s="679"/>
      <c r="D1684" s="911"/>
      <c r="E1684" s="679"/>
      <c r="F1684" s="679"/>
      <c r="G1684" s="679"/>
      <c r="H1684" s="912"/>
      <c r="I1684" s="913"/>
      <c r="J1684" s="913"/>
      <c r="K1684" s="914"/>
      <c r="L1684" s="914"/>
      <c r="M1684" s="914"/>
      <c r="N1684" s="914"/>
      <c r="O1684" s="914"/>
      <c r="P1684" s="914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79"/>
      <c r="B1685" s="679"/>
      <c r="C1685" s="679"/>
      <c r="D1685" s="911"/>
      <c r="E1685" s="679"/>
      <c r="F1685" s="679"/>
      <c r="G1685" s="679"/>
      <c r="H1685" s="912"/>
      <c r="I1685" s="913"/>
      <c r="J1685" s="913"/>
      <c r="K1685" s="914"/>
      <c r="L1685" s="914"/>
      <c r="M1685" s="914"/>
      <c r="N1685" s="914"/>
      <c r="O1685" s="914"/>
      <c r="P1685" s="914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79"/>
      <c r="B1686" s="679"/>
      <c r="C1686" s="679"/>
      <c r="D1686" s="911"/>
      <c r="E1686" s="679"/>
      <c r="F1686" s="679"/>
      <c r="G1686" s="679"/>
      <c r="H1686" s="912"/>
      <c r="I1686" s="913"/>
      <c r="J1686" s="913"/>
      <c r="K1686" s="914"/>
      <c r="L1686" s="914"/>
      <c r="M1686" s="914"/>
      <c r="N1686" s="914"/>
      <c r="O1686" s="914"/>
      <c r="P1686" s="914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79"/>
      <c r="B1687" s="679"/>
      <c r="C1687" s="679"/>
      <c r="D1687" s="911"/>
      <c r="E1687" s="679"/>
      <c r="F1687" s="679"/>
      <c r="G1687" s="679"/>
      <c r="H1687" s="912"/>
      <c r="I1687" s="913"/>
      <c r="J1687" s="913"/>
      <c r="K1687" s="914"/>
      <c r="L1687" s="914"/>
      <c r="M1687" s="914"/>
      <c r="N1687" s="914"/>
      <c r="O1687" s="914"/>
      <c r="P1687" s="914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79"/>
      <c r="B1688" s="679"/>
      <c r="C1688" s="679"/>
      <c r="D1688" s="911"/>
      <c r="E1688" s="679"/>
      <c r="F1688" s="679"/>
      <c r="G1688" s="679"/>
      <c r="H1688" s="912"/>
      <c r="I1688" s="913"/>
      <c r="J1688" s="913"/>
      <c r="K1688" s="914"/>
      <c r="L1688" s="914"/>
      <c r="M1688" s="914"/>
      <c r="N1688" s="914"/>
      <c r="O1688" s="914"/>
      <c r="P1688" s="914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79"/>
      <c r="B1689" s="679"/>
      <c r="C1689" s="679"/>
      <c r="D1689" s="911"/>
      <c r="E1689" s="679"/>
      <c r="F1689" s="679"/>
      <c r="G1689" s="679"/>
      <c r="H1689" s="912"/>
      <c r="I1689" s="913"/>
      <c r="J1689" s="913"/>
      <c r="K1689" s="914"/>
      <c r="L1689" s="914"/>
      <c r="M1689" s="914"/>
      <c r="N1689" s="914"/>
      <c r="O1689" s="914"/>
      <c r="P1689" s="914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79"/>
      <c r="B1690" s="679"/>
      <c r="C1690" s="679"/>
      <c r="D1690" s="911"/>
      <c r="E1690" s="679"/>
      <c r="F1690" s="679"/>
      <c r="G1690" s="679"/>
      <c r="H1690" s="912"/>
      <c r="I1690" s="913"/>
      <c r="J1690" s="913"/>
      <c r="K1690" s="914"/>
      <c r="L1690" s="914"/>
      <c r="M1690" s="914"/>
      <c r="N1690" s="914"/>
      <c r="O1690" s="914"/>
      <c r="P1690" s="914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79"/>
      <c r="B1691" s="679"/>
      <c r="C1691" s="679"/>
      <c r="D1691" s="911"/>
      <c r="E1691" s="679"/>
      <c r="F1691" s="679"/>
      <c r="G1691" s="679"/>
      <c r="H1691" s="912"/>
      <c r="I1691" s="913"/>
      <c r="J1691" s="913"/>
      <c r="K1691" s="914"/>
      <c r="L1691" s="914"/>
      <c r="M1691" s="914"/>
      <c r="N1691" s="914"/>
      <c r="O1691" s="914"/>
      <c r="P1691" s="914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79"/>
      <c r="B1692" s="679"/>
      <c r="C1692" s="679"/>
      <c r="D1692" s="911"/>
      <c r="E1692" s="679"/>
      <c r="F1692" s="679"/>
      <c r="G1692" s="679"/>
      <c r="H1692" s="912"/>
      <c r="I1692" s="913"/>
      <c r="J1692" s="913"/>
      <c r="K1692" s="914"/>
      <c r="L1692" s="914"/>
      <c r="M1692" s="914"/>
      <c r="N1692" s="914"/>
      <c r="O1692" s="914"/>
      <c r="P1692" s="914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79"/>
      <c r="B1693" s="679"/>
      <c r="C1693" s="679"/>
      <c r="D1693" s="911"/>
      <c r="E1693" s="679"/>
      <c r="F1693" s="679"/>
      <c r="G1693" s="679"/>
      <c r="H1693" s="912"/>
      <c r="I1693" s="913"/>
      <c r="J1693" s="913"/>
      <c r="K1693" s="914"/>
      <c r="L1693" s="914"/>
      <c r="M1693" s="914"/>
      <c r="N1693" s="914"/>
      <c r="O1693" s="914"/>
      <c r="P1693" s="914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79"/>
      <c r="B1694" s="679"/>
      <c r="C1694" s="679"/>
      <c r="D1694" s="911"/>
      <c r="E1694" s="679"/>
      <c r="F1694" s="679"/>
      <c r="G1694" s="679"/>
      <c r="H1694" s="912"/>
      <c r="I1694" s="913"/>
      <c r="J1694" s="913"/>
      <c r="K1694" s="914"/>
      <c r="L1694" s="914"/>
      <c r="M1694" s="914"/>
      <c r="N1694" s="914"/>
      <c r="O1694" s="914"/>
      <c r="P1694" s="914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79"/>
      <c r="B1695" s="679"/>
      <c r="C1695" s="679"/>
      <c r="D1695" s="911"/>
      <c r="E1695" s="679"/>
      <c r="F1695" s="679"/>
      <c r="G1695" s="679"/>
      <c r="H1695" s="912"/>
      <c r="I1695" s="913"/>
      <c r="J1695" s="913"/>
      <c r="K1695" s="914"/>
      <c r="L1695" s="914"/>
      <c r="M1695" s="914"/>
      <c r="N1695" s="914"/>
      <c r="O1695" s="914"/>
      <c r="P1695" s="914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79"/>
      <c r="B1696" s="679"/>
      <c r="C1696" s="679"/>
      <c r="D1696" s="911"/>
      <c r="E1696" s="679"/>
      <c r="F1696" s="679"/>
      <c r="G1696" s="679"/>
      <c r="H1696" s="912"/>
      <c r="I1696" s="913"/>
      <c r="J1696" s="913"/>
      <c r="K1696" s="914"/>
      <c r="L1696" s="914"/>
      <c r="M1696" s="914"/>
      <c r="N1696" s="914"/>
      <c r="O1696" s="914"/>
      <c r="P1696" s="914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79"/>
      <c r="B1697" s="679"/>
      <c r="C1697" s="679"/>
      <c r="D1697" s="911"/>
      <c r="E1697" s="679"/>
      <c r="F1697" s="679"/>
      <c r="G1697" s="679"/>
      <c r="H1697" s="912"/>
      <c r="I1697" s="913"/>
      <c r="J1697" s="913"/>
      <c r="K1697" s="914"/>
      <c r="L1697" s="914"/>
      <c r="M1697" s="914"/>
      <c r="N1697" s="914"/>
      <c r="O1697" s="914"/>
      <c r="P1697" s="914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79"/>
      <c r="B1698" s="679"/>
      <c r="C1698" s="679"/>
      <c r="D1698" s="911"/>
      <c r="E1698" s="679"/>
      <c r="F1698" s="679"/>
      <c r="G1698" s="679"/>
      <c r="H1698" s="912"/>
      <c r="I1698" s="913"/>
      <c r="J1698" s="913"/>
      <c r="K1698" s="914"/>
      <c r="L1698" s="914"/>
      <c r="M1698" s="914"/>
      <c r="N1698" s="914"/>
      <c r="O1698" s="914"/>
      <c r="P1698" s="914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79"/>
      <c r="B1699" s="679"/>
      <c r="C1699" s="679"/>
      <c r="D1699" s="911"/>
      <c r="E1699" s="679"/>
      <c r="F1699" s="679"/>
      <c r="G1699" s="679"/>
      <c r="H1699" s="912"/>
      <c r="I1699" s="913"/>
      <c r="J1699" s="913"/>
      <c r="K1699" s="914"/>
      <c r="L1699" s="914"/>
      <c r="M1699" s="914"/>
      <c r="N1699" s="914"/>
      <c r="O1699" s="914"/>
      <c r="P1699" s="914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79"/>
      <c r="B1700" s="679"/>
      <c r="C1700" s="679"/>
      <c r="D1700" s="911"/>
      <c r="E1700" s="679"/>
      <c r="F1700" s="679"/>
      <c r="G1700" s="679"/>
      <c r="H1700" s="912"/>
      <c r="I1700" s="913"/>
      <c r="J1700" s="913"/>
      <c r="K1700" s="914"/>
      <c r="L1700" s="914"/>
      <c r="M1700" s="914"/>
      <c r="N1700" s="914"/>
      <c r="O1700" s="914"/>
      <c r="P1700" s="914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79"/>
      <c r="B1701" s="679"/>
      <c r="C1701" s="679"/>
      <c r="D1701" s="911"/>
      <c r="E1701" s="679"/>
      <c r="F1701" s="679"/>
      <c r="G1701" s="679"/>
      <c r="H1701" s="912"/>
      <c r="I1701" s="913"/>
      <c r="J1701" s="913"/>
      <c r="K1701" s="914"/>
      <c r="L1701" s="914"/>
      <c r="M1701" s="914"/>
      <c r="N1701" s="914"/>
      <c r="O1701" s="914"/>
      <c r="P1701" s="914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79"/>
      <c r="B1702" s="679"/>
      <c r="C1702" s="679"/>
      <c r="D1702" s="911"/>
      <c r="E1702" s="679"/>
      <c r="F1702" s="679"/>
      <c r="G1702" s="679"/>
      <c r="H1702" s="912"/>
      <c r="I1702" s="913"/>
      <c r="J1702" s="913"/>
      <c r="K1702" s="914"/>
      <c r="L1702" s="914"/>
      <c r="M1702" s="914"/>
      <c r="N1702" s="914"/>
      <c r="O1702" s="914"/>
      <c r="P1702" s="914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79"/>
      <c r="B1703" s="679"/>
      <c r="C1703" s="679"/>
      <c r="D1703" s="911"/>
      <c r="E1703" s="679"/>
      <c r="F1703" s="679"/>
      <c r="G1703" s="679"/>
      <c r="H1703" s="912"/>
      <c r="I1703" s="913"/>
      <c r="J1703" s="913"/>
      <c r="K1703" s="914"/>
      <c r="L1703" s="914"/>
      <c r="M1703" s="914"/>
      <c r="N1703" s="914"/>
      <c r="O1703" s="914"/>
      <c r="P1703" s="914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79"/>
      <c r="B1704" s="679"/>
      <c r="C1704" s="679"/>
      <c r="D1704" s="911"/>
      <c r="E1704" s="679"/>
      <c r="F1704" s="679"/>
      <c r="G1704" s="679"/>
      <c r="H1704" s="912"/>
      <c r="I1704" s="913"/>
      <c r="J1704" s="913"/>
      <c r="K1704" s="914"/>
      <c r="L1704" s="914"/>
      <c r="M1704" s="914"/>
      <c r="N1704" s="914"/>
      <c r="O1704" s="914"/>
      <c r="P1704" s="914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79"/>
      <c r="B1705" s="679"/>
      <c r="C1705" s="679"/>
      <c r="D1705" s="911"/>
      <c r="E1705" s="679"/>
      <c r="F1705" s="679"/>
      <c r="G1705" s="679"/>
      <c r="H1705" s="912"/>
      <c r="I1705" s="913"/>
      <c r="J1705" s="913"/>
      <c r="K1705" s="914"/>
      <c r="L1705" s="914"/>
      <c r="M1705" s="914"/>
      <c r="N1705" s="914"/>
      <c r="O1705" s="914"/>
      <c r="P1705" s="914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79"/>
      <c r="B1706" s="679"/>
      <c r="C1706" s="679"/>
      <c r="D1706" s="911"/>
      <c r="E1706" s="679"/>
      <c r="F1706" s="679"/>
      <c r="G1706" s="679"/>
      <c r="H1706" s="912"/>
      <c r="I1706" s="913"/>
      <c r="J1706" s="913"/>
      <c r="K1706" s="914"/>
      <c r="L1706" s="914"/>
      <c r="M1706" s="914"/>
      <c r="N1706" s="914"/>
      <c r="O1706" s="914"/>
      <c r="P1706" s="914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79"/>
      <c r="B1707" s="679"/>
      <c r="C1707" s="679"/>
      <c r="D1707" s="911"/>
      <c r="E1707" s="679"/>
      <c r="F1707" s="679"/>
      <c r="G1707" s="679"/>
      <c r="H1707" s="912"/>
      <c r="I1707" s="913"/>
      <c r="J1707" s="913"/>
      <c r="K1707" s="914"/>
      <c r="L1707" s="914"/>
      <c r="M1707" s="914"/>
      <c r="N1707" s="914"/>
      <c r="O1707" s="914"/>
      <c r="P1707" s="914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79"/>
      <c r="B1708" s="679"/>
      <c r="C1708" s="679"/>
      <c r="D1708" s="911"/>
      <c r="E1708" s="679"/>
      <c r="F1708" s="679"/>
      <c r="G1708" s="679"/>
      <c r="H1708" s="912"/>
      <c r="I1708" s="913"/>
      <c r="J1708" s="913"/>
      <c r="K1708" s="914"/>
      <c r="L1708" s="914"/>
      <c r="M1708" s="914"/>
      <c r="N1708" s="914"/>
      <c r="O1708" s="914"/>
      <c r="P1708" s="914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79"/>
      <c r="B1709" s="679"/>
      <c r="C1709" s="679"/>
      <c r="D1709" s="911"/>
      <c r="E1709" s="679"/>
      <c r="F1709" s="679"/>
      <c r="G1709" s="679"/>
      <c r="H1709" s="912"/>
      <c r="I1709" s="913"/>
      <c r="J1709" s="913"/>
      <c r="K1709" s="914"/>
      <c r="L1709" s="914"/>
      <c r="M1709" s="914"/>
      <c r="N1709" s="914"/>
      <c r="O1709" s="914"/>
      <c r="P1709" s="914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79"/>
      <c r="B1710" s="679"/>
      <c r="C1710" s="679"/>
      <c r="D1710" s="911"/>
      <c r="E1710" s="679"/>
      <c r="F1710" s="679"/>
      <c r="G1710" s="679"/>
      <c r="H1710" s="912"/>
      <c r="I1710" s="913"/>
      <c r="J1710" s="913"/>
      <c r="K1710" s="914"/>
      <c r="L1710" s="914"/>
      <c r="M1710" s="914"/>
      <c r="N1710" s="914"/>
      <c r="O1710" s="914"/>
      <c r="P1710" s="914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79"/>
      <c r="B1711" s="679"/>
      <c r="C1711" s="679"/>
      <c r="D1711" s="911"/>
      <c r="E1711" s="679"/>
      <c r="F1711" s="679"/>
      <c r="G1711" s="679"/>
      <c r="H1711" s="912"/>
      <c r="I1711" s="913"/>
      <c r="J1711" s="913"/>
      <c r="K1711" s="914"/>
      <c r="L1711" s="914"/>
      <c r="M1711" s="914"/>
      <c r="N1711" s="914"/>
      <c r="O1711" s="914"/>
      <c r="P1711" s="914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79"/>
      <c r="B1712" s="679"/>
      <c r="C1712" s="679"/>
      <c r="D1712" s="911"/>
      <c r="E1712" s="679"/>
      <c r="F1712" s="679"/>
      <c r="G1712" s="679"/>
      <c r="H1712" s="912"/>
      <c r="I1712" s="913"/>
      <c r="J1712" s="913"/>
      <c r="K1712" s="914"/>
      <c r="L1712" s="914"/>
      <c r="M1712" s="914"/>
      <c r="N1712" s="914"/>
      <c r="O1712" s="914"/>
      <c r="P1712" s="914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79"/>
      <c r="B1713" s="679"/>
      <c r="C1713" s="679"/>
      <c r="D1713" s="911"/>
      <c r="E1713" s="679"/>
      <c r="F1713" s="679"/>
      <c r="G1713" s="679"/>
      <c r="H1713" s="912"/>
      <c r="I1713" s="913"/>
      <c r="J1713" s="913"/>
      <c r="K1713" s="914"/>
      <c r="L1713" s="914"/>
      <c r="M1713" s="914"/>
      <c r="N1713" s="914"/>
      <c r="O1713" s="914"/>
      <c r="P1713" s="914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79"/>
      <c r="B1714" s="679"/>
      <c r="C1714" s="679"/>
      <c r="D1714" s="911"/>
      <c r="E1714" s="679"/>
      <c r="F1714" s="679"/>
      <c r="G1714" s="679"/>
      <c r="H1714" s="912"/>
      <c r="I1714" s="913"/>
      <c r="J1714" s="913"/>
      <c r="K1714" s="914"/>
      <c r="L1714" s="914"/>
      <c r="M1714" s="914"/>
      <c r="N1714" s="914"/>
      <c r="O1714" s="914"/>
      <c r="P1714" s="914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79"/>
      <c r="B1715" s="679"/>
      <c r="C1715" s="679"/>
      <c r="D1715" s="911"/>
      <c r="E1715" s="679"/>
      <c r="F1715" s="679"/>
      <c r="G1715" s="679"/>
      <c r="H1715" s="912"/>
      <c r="I1715" s="913"/>
      <c r="J1715" s="913"/>
      <c r="K1715" s="914"/>
      <c r="L1715" s="914"/>
      <c r="M1715" s="914"/>
      <c r="N1715" s="914"/>
      <c r="O1715" s="914"/>
      <c r="P1715" s="914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79"/>
      <c r="B1716" s="679"/>
      <c r="C1716" s="679"/>
      <c r="D1716" s="911"/>
      <c r="E1716" s="679"/>
      <c r="F1716" s="679"/>
      <c r="G1716" s="679"/>
      <c r="H1716" s="912"/>
      <c r="I1716" s="913"/>
      <c r="J1716" s="913"/>
      <c r="K1716" s="914"/>
      <c r="L1716" s="914"/>
      <c r="M1716" s="914"/>
      <c r="N1716" s="914"/>
      <c r="O1716" s="914"/>
      <c r="P1716" s="914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79"/>
      <c r="B1717" s="679"/>
      <c r="C1717" s="679"/>
      <c r="D1717" s="911"/>
      <c r="E1717" s="679"/>
      <c r="F1717" s="679"/>
      <c r="G1717" s="679"/>
      <c r="H1717" s="912"/>
      <c r="I1717" s="913"/>
      <c r="J1717" s="913"/>
      <c r="K1717" s="914"/>
      <c r="L1717" s="914"/>
      <c r="M1717" s="914"/>
      <c r="N1717" s="914"/>
      <c r="O1717" s="914"/>
      <c r="P1717" s="914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79"/>
      <c r="B1718" s="679"/>
      <c r="C1718" s="679"/>
      <c r="D1718" s="911"/>
      <c r="E1718" s="679"/>
      <c r="F1718" s="679"/>
      <c r="G1718" s="679"/>
      <c r="H1718" s="912"/>
      <c r="I1718" s="913"/>
      <c r="J1718" s="913"/>
      <c r="K1718" s="914"/>
      <c r="L1718" s="914"/>
      <c r="M1718" s="914"/>
      <c r="N1718" s="914"/>
      <c r="O1718" s="914"/>
      <c r="P1718" s="914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79"/>
      <c r="B1719" s="679"/>
      <c r="C1719" s="679"/>
      <c r="D1719" s="911"/>
      <c r="E1719" s="679"/>
      <c r="F1719" s="679"/>
      <c r="G1719" s="679"/>
      <c r="H1719" s="912"/>
      <c r="I1719" s="913"/>
      <c r="J1719" s="913"/>
      <c r="K1719" s="914"/>
      <c r="L1719" s="914"/>
      <c r="M1719" s="914"/>
      <c r="N1719" s="914"/>
      <c r="O1719" s="914"/>
      <c r="P1719" s="914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79"/>
      <c r="B1720" s="679"/>
      <c r="C1720" s="679"/>
      <c r="D1720" s="911"/>
      <c r="E1720" s="679"/>
      <c r="F1720" s="679"/>
      <c r="G1720" s="679"/>
      <c r="H1720" s="912"/>
      <c r="I1720" s="913"/>
      <c r="J1720" s="913"/>
      <c r="K1720" s="914"/>
      <c r="L1720" s="914"/>
      <c r="M1720" s="914"/>
      <c r="N1720" s="914"/>
      <c r="O1720" s="914"/>
      <c r="P1720" s="914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79"/>
      <c r="B1721" s="679"/>
      <c r="C1721" s="679"/>
      <c r="D1721" s="911"/>
      <c r="E1721" s="679"/>
      <c r="F1721" s="679"/>
      <c r="G1721" s="679"/>
      <c r="H1721" s="912"/>
      <c r="I1721" s="913"/>
      <c r="J1721" s="913"/>
      <c r="K1721" s="914"/>
      <c r="L1721" s="914"/>
      <c r="M1721" s="914"/>
      <c r="N1721" s="914"/>
      <c r="O1721" s="914"/>
      <c r="P1721" s="914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79"/>
      <c r="B1722" s="679"/>
      <c r="C1722" s="679"/>
      <c r="D1722" s="911"/>
      <c r="E1722" s="679"/>
      <c r="F1722" s="679"/>
      <c r="G1722" s="679"/>
      <c r="H1722" s="912"/>
      <c r="I1722" s="913"/>
      <c r="J1722" s="913"/>
      <c r="K1722" s="914"/>
      <c r="L1722" s="914"/>
      <c r="M1722" s="914"/>
      <c r="N1722" s="914"/>
      <c r="O1722" s="914"/>
      <c r="P1722" s="914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79"/>
      <c r="B1723" s="679"/>
      <c r="C1723" s="679"/>
      <c r="D1723" s="911"/>
      <c r="E1723" s="679"/>
      <c r="F1723" s="679"/>
      <c r="G1723" s="679"/>
      <c r="H1723" s="912"/>
      <c r="I1723" s="913"/>
      <c r="J1723" s="913"/>
      <c r="K1723" s="914"/>
      <c r="L1723" s="914"/>
      <c r="M1723" s="914"/>
      <c r="N1723" s="914"/>
      <c r="O1723" s="914"/>
      <c r="P1723" s="914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79"/>
      <c r="B1724" s="679"/>
      <c r="C1724" s="679"/>
      <c r="D1724" s="911"/>
      <c r="E1724" s="679"/>
      <c r="F1724" s="679"/>
      <c r="G1724" s="679"/>
      <c r="H1724" s="912"/>
      <c r="I1724" s="913"/>
      <c r="J1724" s="913"/>
      <c r="K1724" s="914"/>
      <c r="L1724" s="914"/>
      <c r="M1724" s="914"/>
      <c r="N1724" s="914"/>
      <c r="O1724" s="914"/>
      <c r="P1724" s="914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79"/>
      <c r="B1725" s="679"/>
      <c r="C1725" s="679"/>
      <c r="D1725" s="911"/>
      <c r="E1725" s="679"/>
      <c r="F1725" s="679"/>
      <c r="G1725" s="679"/>
      <c r="H1725" s="912"/>
      <c r="I1725" s="913"/>
      <c r="J1725" s="913"/>
      <c r="K1725" s="914"/>
      <c r="L1725" s="914"/>
      <c r="M1725" s="914"/>
      <c r="N1725" s="914"/>
      <c r="O1725" s="914"/>
      <c r="P1725" s="914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79"/>
      <c r="B1726" s="679"/>
      <c r="C1726" s="679"/>
      <c r="D1726" s="911"/>
      <c r="E1726" s="679"/>
      <c r="F1726" s="679"/>
      <c r="G1726" s="679"/>
      <c r="H1726" s="912"/>
      <c r="I1726" s="913"/>
      <c r="J1726" s="913"/>
      <c r="K1726" s="914"/>
      <c r="L1726" s="914"/>
      <c r="M1726" s="914"/>
      <c r="N1726" s="914"/>
      <c r="O1726" s="914"/>
      <c r="P1726" s="914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79"/>
      <c r="B1727" s="679"/>
      <c r="C1727" s="679"/>
      <c r="D1727" s="911"/>
      <c r="E1727" s="679"/>
      <c r="F1727" s="679"/>
      <c r="G1727" s="679"/>
      <c r="H1727" s="912"/>
      <c r="I1727" s="913"/>
      <c r="J1727" s="913"/>
      <c r="K1727" s="914"/>
      <c r="L1727" s="914"/>
      <c r="M1727" s="914"/>
      <c r="N1727" s="914"/>
      <c r="O1727" s="914"/>
      <c r="P1727" s="914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79"/>
      <c r="B1728" s="679"/>
      <c r="C1728" s="679"/>
      <c r="D1728" s="911"/>
      <c r="E1728" s="679"/>
      <c r="F1728" s="679"/>
      <c r="G1728" s="679"/>
      <c r="H1728" s="912"/>
      <c r="I1728" s="913"/>
      <c r="J1728" s="913"/>
      <c r="K1728" s="914"/>
      <c r="L1728" s="914"/>
      <c r="M1728" s="914"/>
      <c r="N1728" s="914"/>
      <c r="O1728" s="914"/>
      <c r="P1728" s="914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79"/>
      <c r="B1729" s="679"/>
      <c r="C1729" s="679"/>
      <c r="D1729" s="911"/>
      <c r="E1729" s="679"/>
      <c r="F1729" s="679"/>
      <c r="G1729" s="679"/>
      <c r="H1729" s="912"/>
      <c r="I1729" s="913"/>
      <c r="J1729" s="913"/>
      <c r="K1729" s="914"/>
      <c r="L1729" s="914"/>
      <c r="M1729" s="914"/>
      <c r="N1729" s="914"/>
      <c r="O1729" s="914"/>
      <c r="P1729" s="914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79"/>
      <c r="B1730" s="679"/>
      <c r="C1730" s="679"/>
      <c r="D1730" s="911"/>
      <c r="E1730" s="679"/>
      <c r="F1730" s="679"/>
      <c r="G1730" s="679"/>
      <c r="H1730" s="912"/>
      <c r="I1730" s="913"/>
      <c r="J1730" s="913"/>
      <c r="K1730" s="914"/>
      <c r="L1730" s="914"/>
      <c r="M1730" s="914"/>
      <c r="N1730" s="914"/>
      <c r="O1730" s="914"/>
      <c r="P1730" s="914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79"/>
      <c r="B1731" s="679"/>
      <c r="C1731" s="679"/>
      <c r="D1731" s="911"/>
      <c r="E1731" s="679"/>
      <c r="F1731" s="679"/>
      <c r="G1731" s="679"/>
      <c r="H1731" s="912"/>
      <c r="I1731" s="913"/>
      <c r="J1731" s="913"/>
      <c r="K1731" s="914"/>
      <c r="L1731" s="914"/>
      <c r="M1731" s="914"/>
      <c r="N1731" s="914"/>
      <c r="O1731" s="914"/>
      <c r="P1731" s="914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79"/>
      <c r="B1732" s="679"/>
      <c r="C1732" s="679"/>
      <c r="D1732" s="911"/>
      <c r="E1732" s="679"/>
      <c r="F1732" s="679"/>
      <c r="G1732" s="679"/>
      <c r="H1732" s="912"/>
      <c r="I1732" s="913"/>
      <c r="J1732" s="913"/>
      <c r="K1732" s="914"/>
      <c r="L1732" s="914"/>
      <c r="M1732" s="914"/>
      <c r="N1732" s="914"/>
      <c r="O1732" s="914"/>
      <c r="P1732" s="914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79"/>
      <c r="B1733" s="679"/>
      <c r="C1733" s="679"/>
      <c r="D1733" s="911"/>
      <c r="E1733" s="679"/>
      <c r="F1733" s="679"/>
      <c r="G1733" s="679"/>
      <c r="H1733" s="912"/>
      <c r="I1733" s="913"/>
      <c r="J1733" s="913"/>
      <c r="K1733" s="914"/>
      <c r="L1733" s="914"/>
      <c r="M1733" s="914"/>
      <c r="N1733" s="914"/>
      <c r="O1733" s="914"/>
      <c r="P1733" s="914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79"/>
      <c r="B1734" s="679"/>
      <c r="C1734" s="679"/>
      <c r="D1734" s="911"/>
      <c r="E1734" s="679"/>
      <c r="F1734" s="679"/>
      <c r="G1734" s="679"/>
      <c r="H1734" s="912"/>
      <c r="I1734" s="913"/>
      <c r="J1734" s="913"/>
      <c r="K1734" s="914"/>
      <c r="L1734" s="914"/>
      <c r="M1734" s="914"/>
      <c r="N1734" s="914"/>
      <c r="O1734" s="914"/>
      <c r="P1734" s="914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79"/>
      <c r="B1735" s="679"/>
      <c r="C1735" s="679"/>
      <c r="D1735" s="911"/>
      <c r="E1735" s="679"/>
      <c r="F1735" s="679"/>
      <c r="G1735" s="679"/>
      <c r="H1735" s="912"/>
      <c r="I1735" s="913"/>
      <c r="J1735" s="913"/>
      <c r="K1735" s="914"/>
      <c r="L1735" s="914"/>
      <c r="M1735" s="914"/>
      <c r="N1735" s="914"/>
      <c r="O1735" s="914"/>
      <c r="P1735" s="914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79"/>
      <c r="B1736" s="679"/>
      <c r="C1736" s="679"/>
      <c r="D1736" s="911"/>
      <c r="E1736" s="679"/>
      <c r="F1736" s="679"/>
      <c r="G1736" s="679"/>
      <c r="H1736" s="912"/>
      <c r="I1736" s="913"/>
      <c r="J1736" s="913"/>
      <c r="K1736" s="914"/>
      <c r="L1736" s="914"/>
      <c r="M1736" s="914"/>
      <c r="N1736" s="914"/>
      <c r="O1736" s="914"/>
      <c r="P1736" s="914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79"/>
      <c r="B1737" s="679"/>
      <c r="C1737" s="679"/>
      <c r="D1737" s="911"/>
      <c r="E1737" s="679"/>
      <c r="F1737" s="679"/>
      <c r="G1737" s="679"/>
      <c r="H1737" s="912"/>
      <c r="I1737" s="913"/>
      <c r="J1737" s="913"/>
      <c r="K1737" s="914"/>
      <c r="L1737" s="914"/>
      <c r="M1737" s="914"/>
      <c r="N1737" s="914"/>
      <c r="O1737" s="914"/>
      <c r="P1737" s="914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79"/>
      <c r="B1738" s="679"/>
      <c r="C1738" s="679"/>
      <c r="D1738" s="911"/>
      <c r="E1738" s="679"/>
      <c r="F1738" s="679"/>
      <c r="G1738" s="679"/>
      <c r="H1738" s="912"/>
      <c r="I1738" s="913"/>
      <c r="J1738" s="913"/>
      <c r="K1738" s="914"/>
      <c r="L1738" s="914"/>
      <c r="M1738" s="914"/>
      <c r="N1738" s="914"/>
      <c r="O1738" s="914"/>
      <c r="P1738" s="914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79"/>
      <c r="B1739" s="679"/>
      <c r="C1739" s="679"/>
      <c r="D1739" s="911"/>
      <c r="E1739" s="679"/>
      <c r="F1739" s="679"/>
      <c r="G1739" s="679"/>
      <c r="H1739" s="912"/>
      <c r="I1739" s="913"/>
      <c r="J1739" s="913"/>
      <c r="K1739" s="914"/>
      <c r="L1739" s="914"/>
      <c r="M1739" s="914"/>
      <c r="N1739" s="914"/>
      <c r="O1739" s="914"/>
      <c r="P1739" s="914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79"/>
      <c r="B1740" s="679"/>
      <c r="C1740" s="679"/>
      <c r="D1740" s="911"/>
      <c r="E1740" s="679"/>
      <c r="F1740" s="679"/>
      <c r="G1740" s="679"/>
      <c r="H1740" s="912"/>
      <c r="I1740" s="913"/>
      <c r="J1740" s="913"/>
      <c r="K1740" s="914"/>
      <c r="L1740" s="914"/>
      <c r="M1740" s="914"/>
      <c r="N1740" s="914"/>
      <c r="O1740" s="914"/>
      <c r="P1740" s="914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79"/>
      <c r="B1741" s="679"/>
      <c r="C1741" s="679"/>
      <c r="D1741" s="911"/>
      <c r="E1741" s="679"/>
      <c r="F1741" s="679"/>
      <c r="G1741" s="679"/>
      <c r="H1741" s="912"/>
      <c r="I1741" s="913"/>
      <c r="J1741" s="913"/>
      <c r="K1741" s="914"/>
      <c r="L1741" s="914"/>
      <c r="M1741" s="914"/>
      <c r="N1741" s="914"/>
      <c r="O1741" s="914"/>
      <c r="P1741" s="914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79"/>
      <c r="B1742" s="679"/>
      <c r="C1742" s="679"/>
      <c r="D1742" s="911"/>
      <c r="E1742" s="679"/>
      <c r="F1742" s="679"/>
      <c r="G1742" s="679"/>
      <c r="H1742" s="912"/>
      <c r="I1742" s="913"/>
      <c r="J1742" s="913"/>
      <c r="K1742" s="914"/>
      <c r="L1742" s="914"/>
      <c r="M1742" s="914"/>
      <c r="N1742" s="914"/>
      <c r="O1742" s="914"/>
      <c r="P1742" s="914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79"/>
      <c r="B1743" s="679"/>
      <c r="C1743" s="679"/>
      <c r="D1743" s="911"/>
      <c r="E1743" s="679"/>
      <c r="F1743" s="679"/>
      <c r="G1743" s="679"/>
      <c r="H1743" s="912"/>
      <c r="I1743" s="913"/>
      <c r="J1743" s="913"/>
      <c r="K1743" s="914"/>
      <c r="L1743" s="914"/>
      <c r="M1743" s="914"/>
      <c r="N1743" s="914"/>
      <c r="O1743" s="914"/>
      <c r="P1743" s="914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79"/>
      <c r="B1744" s="679"/>
      <c r="C1744" s="679"/>
      <c r="D1744" s="911"/>
      <c r="E1744" s="679"/>
      <c r="F1744" s="679"/>
      <c r="G1744" s="679"/>
      <c r="H1744" s="912"/>
      <c r="I1744" s="913"/>
      <c r="J1744" s="913"/>
      <c r="K1744" s="914"/>
      <c r="L1744" s="914"/>
      <c r="M1744" s="914"/>
      <c r="N1744" s="914"/>
      <c r="O1744" s="914"/>
      <c r="P1744" s="914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79"/>
      <c r="B1745" s="679"/>
      <c r="C1745" s="679"/>
      <c r="D1745" s="911"/>
      <c r="E1745" s="679"/>
      <c r="F1745" s="679"/>
      <c r="G1745" s="679"/>
      <c r="H1745" s="912"/>
      <c r="I1745" s="913"/>
      <c r="J1745" s="913"/>
      <c r="K1745" s="914"/>
      <c r="L1745" s="914"/>
      <c r="M1745" s="914"/>
      <c r="N1745" s="914"/>
      <c r="O1745" s="914"/>
      <c r="P1745" s="914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79"/>
      <c r="B1746" s="679"/>
      <c r="C1746" s="679"/>
      <c r="D1746" s="911"/>
      <c r="E1746" s="679"/>
      <c r="F1746" s="679"/>
      <c r="G1746" s="679"/>
      <c r="H1746" s="912"/>
      <c r="I1746" s="913"/>
      <c r="J1746" s="913"/>
      <c r="K1746" s="914"/>
      <c r="L1746" s="914"/>
      <c r="M1746" s="914"/>
      <c r="N1746" s="914"/>
      <c r="O1746" s="914"/>
      <c r="P1746" s="914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79"/>
      <c r="B1747" s="679"/>
      <c r="C1747" s="679"/>
      <c r="D1747" s="911"/>
      <c r="E1747" s="679"/>
      <c r="F1747" s="679"/>
      <c r="G1747" s="679"/>
      <c r="H1747" s="912"/>
      <c r="I1747" s="913"/>
      <c r="J1747" s="913"/>
      <c r="K1747" s="914"/>
      <c r="L1747" s="914"/>
      <c r="M1747" s="914"/>
      <c r="N1747" s="914"/>
      <c r="O1747" s="914"/>
      <c r="P1747" s="914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79"/>
      <c r="B1748" s="679"/>
      <c r="C1748" s="679"/>
      <c r="D1748" s="911"/>
      <c r="E1748" s="679"/>
      <c r="F1748" s="679"/>
      <c r="G1748" s="679"/>
      <c r="H1748" s="912"/>
      <c r="I1748" s="913"/>
      <c r="J1748" s="913"/>
      <c r="K1748" s="914"/>
      <c r="L1748" s="914"/>
      <c r="M1748" s="914"/>
      <c r="N1748" s="914"/>
      <c r="O1748" s="914"/>
      <c r="P1748" s="914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79"/>
      <c r="B1749" s="679"/>
      <c r="C1749" s="679"/>
      <c r="D1749" s="911"/>
      <c r="E1749" s="679"/>
      <c r="F1749" s="679"/>
      <c r="G1749" s="679"/>
      <c r="H1749" s="912"/>
      <c r="I1749" s="913"/>
      <c r="J1749" s="913"/>
      <c r="K1749" s="914"/>
      <c r="L1749" s="914"/>
      <c r="M1749" s="914"/>
      <c r="N1749" s="914"/>
      <c r="O1749" s="914"/>
      <c r="P1749" s="914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79"/>
      <c r="B1750" s="679"/>
      <c r="C1750" s="679"/>
      <c r="D1750" s="911"/>
      <c r="E1750" s="679"/>
      <c r="F1750" s="679"/>
      <c r="G1750" s="679"/>
      <c r="H1750" s="912"/>
      <c r="I1750" s="913"/>
      <c r="J1750" s="913"/>
      <c r="K1750" s="914"/>
      <c r="L1750" s="914"/>
      <c r="M1750" s="914"/>
      <c r="N1750" s="914"/>
      <c r="O1750" s="914"/>
      <c r="P1750" s="914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79"/>
      <c r="B1751" s="679"/>
      <c r="C1751" s="679"/>
      <c r="D1751" s="911"/>
      <c r="E1751" s="679"/>
      <c r="F1751" s="679"/>
      <c r="G1751" s="679"/>
      <c r="H1751" s="912"/>
      <c r="I1751" s="913"/>
      <c r="J1751" s="913"/>
      <c r="K1751" s="914"/>
      <c r="L1751" s="914"/>
      <c r="M1751" s="914"/>
      <c r="N1751" s="914"/>
      <c r="O1751" s="914"/>
      <c r="P1751" s="914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79"/>
      <c r="B1752" s="679"/>
      <c r="C1752" s="679"/>
      <c r="D1752" s="911"/>
      <c r="E1752" s="679"/>
      <c r="F1752" s="679"/>
      <c r="G1752" s="679"/>
      <c r="H1752" s="912"/>
      <c r="I1752" s="913"/>
      <c r="J1752" s="913"/>
      <c r="K1752" s="914"/>
      <c r="L1752" s="914"/>
      <c r="M1752" s="914"/>
      <c r="N1752" s="914"/>
      <c r="O1752" s="914"/>
      <c r="P1752" s="914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79"/>
      <c r="B1753" s="679"/>
      <c r="C1753" s="679"/>
      <c r="D1753" s="911"/>
      <c r="E1753" s="679"/>
      <c r="F1753" s="679"/>
      <c r="G1753" s="679"/>
      <c r="H1753" s="912"/>
      <c r="I1753" s="913"/>
      <c r="J1753" s="913"/>
      <c r="K1753" s="914"/>
      <c r="L1753" s="914"/>
      <c r="M1753" s="914"/>
      <c r="N1753" s="914"/>
      <c r="O1753" s="914"/>
      <c r="P1753" s="914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79"/>
      <c r="B1754" s="679"/>
      <c r="C1754" s="679"/>
      <c r="D1754" s="911"/>
      <c r="E1754" s="679"/>
      <c r="F1754" s="679"/>
      <c r="G1754" s="679"/>
      <c r="H1754" s="912"/>
      <c r="I1754" s="913"/>
      <c r="J1754" s="913"/>
      <c r="K1754" s="914"/>
      <c r="L1754" s="914"/>
      <c r="M1754" s="914"/>
      <c r="N1754" s="914"/>
      <c r="O1754" s="914"/>
      <c r="P1754" s="914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79"/>
      <c r="B1755" s="679"/>
      <c r="C1755" s="679"/>
      <c r="D1755" s="911"/>
      <c r="E1755" s="679"/>
      <c r="F1755" s="679"/>
      <c r="G1755" s="679"/>
      <c r="H1755" s="912"/>
      <c r="I1755" s="913"/>
      <c r="J1755" s="913"/>
      <c r="K1755" s="914"/>
      <c r="L1755" s="914"/>
      <c r="M1755" s="914"/>
      <c r="N1755" s="914"/>
      <c r="O1755" s="914"/>
      <c r="P1755" s="914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79"/>
      <c r="B1756" s="679"/>
      <c r="C1756" s="679"/>
      <c r="D1756" s="911"/>
      <c r="E1756" s="679"/>
      <c r="F1756" s="679"/>
      <c r="G1756" s="679"/>
      <c r="H1756" s="912"/>
      <c r="I1756" s="913"/>
      <c r="J1756" s="913"/>
      <c r="K1756" s="914"/>
      <c r="L1756" s="914"/>
      <c r="M1756" s="914"/>
      <c r="N1756" s="914"/>
      <c r="O1756" s="914"/>
      <c r="P1756" s="914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79"/>
      <c r="B1757" s="679"/>
      <c r="C1757" s="679"/>
      <c r="D1757" s="911"/>
      <c r="E1757" s="679"/>
      <c r="F1757" s="679"/>
      <c r="G1757" s="679"/>
      <c r="H1757" s="912"/>
      <c r="I1757" s="913"/>
      <c r="J1757" s="913"/>
      <c r="K1757" s="914"/>
      <c r="L1757" s="914"/>
      <c r="M1757" s="914"/>
      <c r="N1757" s="914"/>
      <c r="O1757" s="914"/>
      <c r="P1757" s="914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79"/>
      <c r="B1758" s="679"/>
      <c r="C1758" s="679"/>
      <c r="D1758" s="911"/>
      <c r="E1758" s="679"/>
      <c r="F1758" s="679"/>
      <c r="G1758" s="679"/>
      <c r="H1758" s="912"/>
      <c r="I1758" s="913"/>
      <c r="J1758" s="913"/>
      <c r="K1758" s="914"/>
      <c r="L1758" s="914"/>
      <c r="M1758" s="914"/>
      <c r="N1758" s="914"/>
      <c r="O1758" s="914"/>
      <c r="P1758" s="914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79"/>
      <c r="B1759" s="679"/>
      <c r="C1759" s="679"/>
      <c r="D1759" s="911"/>
      <c r="E1759" s="679"/>
      <c r="F1759" s="679"/>
      <c r="G1759" s="679"/>
      <c r="H1759" s="912"/>
      <c r="I1759" s="913"/>
      <c r="J1759" s="913"/>
      <c r="K1759" s="914"/>
      <c r="L1759" s="914"/>
      <c r="M1759" s="914"/>
      <c r="N1759" s="914"/>
      <c r="O1759" s="914"/>
      <c r="P1759" s="914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79"/>
      <c r="B1760" s="679"/>
      <c r="C1760" s="679"/>
      <c r="D1760" s="911"/>
      <c r="E1760" s="679"/>
      <c r="F1760" s="679"/>
      <c r="G1760" s="679"/>
      <c r="H1760" s="912"/>
      <c r="I1760" s="913"/>
      <c r="J1760" s="913"/>
      <c r="K1760" s="914"/>
      <c r="L1760" s="914"/>
      <c r="M1760" s="914"/>
      <c r="N1760" s="914"/>
      <c r="O1760" s="914"/>
      <c r="P1760" s="914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79"/>
      <c r="B1761" s="679"/>
      <c r="C1761" s="679"/>
      <c r="D1761" s="911"/>
      <c r="E1761" s="679"/>
      <c r="F1761" s="679"/>
      <c r="G1761" s="679"/>
      <c r="H1761" s="912"/>
      <c r="I1761" s="913"/>
      <c r="J1761" s="913"/>
      <c r="K1761" s="914"/>
      <c r="L1761" s="914"/>
      <c r="M1761" s="914"/>
      <c r="N1761" s="914"/>
      <c r="O1761" s="914"/>
      <c r="P1761" s="914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79"/>
      <c r="B1762" s="679"/>
      <c r="C1762" s="679"/>
      <c r="D1762" s="911"/>
      <c r="E1762" s="679"/>
      <c r="F1762" s="679"/>
      <c r="G1762" s="679"/>
      <c r="H1762" s="912"/>
      <c r="I1762" s="913"/>
      <c r="J1762" s="913"/>
      <c r="K1762" s="914"/>
      <c r="L1762" s="914"/>
      <c r="M1762" s="914"/>
      <c r="N1762" s="914"/>
      <c r="O1762" s="914"/>
      <c r="P1762" s="914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79"/>
      <c r="B1763" s="679"/>
      <c r="C1763" s="679"/>
      <c r="D1763" s="911"/>
      <c r="E1763" s="679"/>
      <c r="F1763" s="679"/>
      <c r="G1763" s="679"/>
      <c r="H1763" s="912"/>
      <c r="I1763" s="913"/>
      <c r="J1763" s="913"/>
      <c r="K1763" s="914"/>
      <c r="L1763" s="914"/>
      <c r="M1763" s="914"/>
      <c r="N1763" s="914"/>
      <c r="O1763" s="914"/>
      <c r="P1763" s="914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79"/>
      <c r="B1764" s="679"/>
      <c r="C1764" s="679"/>
      <c r="D1764" s="911"/>
      <c r="E1764" s="679"/>
      <c r="F1764" s="679"/>
      <c r="G1764" s="679"/>
      <c r="H1764" s="912"/>
      <c r="I1764" s="913"/>
      <c r="J1764" s="913"/>
      <c r="K1764" s="914"/>
      <c r="L1764" s="914"/>
      <c r="M1764" s="914"/>
      <c r="N1764" s="914"/>
      <c r="O1764" s="914"/>
      <c r="P1764" s="914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79"/>
      <c r="B1765" s="679"/>
      <c r="C1765" s="679"/>
      <c r="D1765" s="911"/>
      <c r="E1765" s="679"/>
      <c r="F1765" s="679"/>
      <c r="G1765" s="679"/>
      <c r="H1765" s="912"/>
      <c r="I1765" s="913"/>
      <c r="J1765" s="913"/>
      <c r="K1765" s="914"/>
      <c r="L1765" s="914"/>
      <c r="M1765" s="914"/>
      <c r="N1765" s="914"/>
      <c r="O1765" s="914"/>
      <c r="P1765" s="914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79"/>
      <c r="B1766" s="679"/>
      <c r="C1766" s="679"/>
      <c r="D1766" s="911"/>
      <c r="E1766" s="679"/>
      <c r="F1766" s="679"/>
      <c r="G1766" s="679"/>
      <c r="H1766" s="912"/>
      <c r="I1766" s="913"/>
      <c r="J1766" s="913"/>
      <c r="K1766" s="914"/>
      <c r="L1766" s="914"/>
      <c r="M1766" s="914"/>
      <c r="N1766" s="914"/>
      <c r="O1766" s="914"/>
      <c r="P1766" s="914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79"/>
      <c r="B1767" s="679"/>
      <c r="C1767" s="679"/>
      <c r="D1767" s="911"/>
      <c r="E1767" s="679"/>
      <c r="F1767" s="679"/>
      <c r="G1767" s="679"/>
      <c r="H1767" s="912"/>
      <c r="I1767" s="913"/>
      <c r="J1767" s="913"/>
      <c r="K1767" s="914"/>
      <c r="L1767" s="914"/>
      <c r="M1767" s="914"/>
      <c r="N1767" s="914"/>
      <c r="O1767" s="914"/>
      <c r="P1767" s="914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79"/>
      <c r="B1768" s="679"/>
      <c r="C1768" s="679"/>
      <c r="D1768" s="911"/>
      <c r="E1768" s="679"/>
      <c r="F1768" s="679"/>
      <c r="G1768" s="679"/>
      <c r="H1768" s="912"/>
      <c r="I1768" s="913"/>
      <c r="J1768" s="913"/>
      <c r="K1768" s="914"/>
      <c r="L1768" s="914"/>
      <c r="M1768" s="914"/>
      <c r="N1768" s="914"/>
      <c r="O1768" s="914"/>
      <c r="P1768" s="914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79"/>
      <c r="B1769" s="679"/>
      <c r="C1769" s="679"/>
      <c r="D1769" s="911"/>
      <c r="E1769" s="679"/>
      <c r="F1769" s="679"/>
      <c r="G1769" s="679"/>
      <c r="H1769" s="912"/>
      <c r="I1769" s="913"/>
      <c r="J1769" s="913"/>
      <c r="K1769" s="914"/>
      <c r="L1769" s="914"/>
      <c r="M1769" s="914"/>
      <c r="N1769" s="914"/>
      <c r="O1769" s="914"/>
      <c r="P1769" s="914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79"/>
      <c r="B1770" s="679"/>
      <c r="C1770" s="679"/>
      <c r="D1770" s="911"/>
      <c r="E1770" s="679"/>
      <c r="F1770" s="679"/>
      <c r="G1770" s="679"/>
      <c r="H1770" s="912"/>
      <c r="I1770" s="913"/>
      <c r="J1770" s="913"/>
      <c r="K1770" s="914"/>
      <c r="L1770" s="914"/>
      <c r="M1770" s="914"/>
      <c r="N1770" s="914"/>
      <c r="O1770" s="914"/>
      <c r="P1770" s="914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79"/>
      <c r="B1771" s="679"/>
      <c r="C1771" s="679"/>
      <c r="D1771" s="911"/>
      <c r="E1771" s="679"/>
      <c r="F1771" s="679"/>
      <c r="G1771" s="679"/>
      <c r="H1771" s="912"/>
      <c r="I1771" s="913"/>
      <c r="J1771" s="913"/>
      <c r="K1771" s="914"/>
      <c r="L1771" s="914"/>
      <c r="M1771" s="914"/>
      <c r="N1771" s="914"/>
      <c r="O1771" s="914"/>
      <c r="P1771" s="914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79"/>
      <c r="B1772" s="679"/>
      <c r="C1772" s="679"/>
      <c r="D1772" s="911"/>
      <c r="E1772" s="679"/>
      <c r="F1772" s="679"/>
      <c r="G1772" s="679"/>
      <c r="H1772" s="912"/>
      <c r="I1772" s="913"/>
      <c r="J1772" s="913"/>
      <c r="K1772" s="914"/>
      <c r="L1772" s="914"/>
      <c r="M1772" s="914"/>
      <c r="N1772" s="914"/>
      <c r="O1772" s="914"/>
      <c r="P1772" s="914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79"/>
      <c r="B1773" s="679"/>
      <c r="C1773" s="679"/>
      <c r="D1773" s="911"/>
      <c r="E1773" s="679"/>
      <c r="F1773" s="679"/>
      <c r="G1773" s="679"/>
      <c r="H1773" s="912"/>
      <c r="I1773" s="913"/>
      <c r="J1773" s="913"/>
      <c r="K1773" s="914"/>
      <c r="L1773" s="914"/>
      <c r="M1773" s="914"/>
      <c r="N1773" s="914"/>
      <c r="O1773" s="914"/>
      <c r="P1773" s="914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79"/>
      <c r="B1774" s="679"/>
      <c r="C1774" s="679"/>
      <c r="D1774" s="911"/>
      <c r="E1774" s="679"/>
      <c r="F1774" s="679"/>
      <c r="G1774" s="679"/>
      <c r="H1774" s="912"/>
      <c r="I1774" s="913"/>
      <c r="J1774" s="913"/>
      <c r="K1774" s="914"/>
      <c r="L1774" s="914"/>
      <c r="M1774" s="914"/>
      <c r="N1774" s="914"/>
      <c r="O1774" s="914"/>
      <c r="P1774" s="914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79"/>
      <c r="B1775" s="679"/>
      <c r="C1775" s="679"/>
      <c r="D1775" s="911"/>
      <c r="E1775" s="679"/>
      <c r="F1775" s="679"/>
      <c r="G1775" s="679"/>
      <c r="H1775" s="912"/>
      <c r="I1775" s="913"/>
      <c r="J1775" s="913"/>
      <c r="K1775" s="914"/>
      <c r="L1775" s="914"/>
      <c r="M1775" s="914"/>
      <c r="N1775" s="914"/>
      <c r="O1775" s="914"/>
      <c r="P1775" s="914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79"/>
      <c r="B1776" s="679"/>
      <c r="C1776" s="679"/>
      <c r="D1776" s="911"/>
      <c r="E1776" s="679"/>
      <c r="F1776" s="679"/>
      <c r="G1776" s="679"/>
      <c r="H1776" s="912"/>
      <c r="I1776" s="913"/>
      <c r="J1776" s="913"/>
      <c r="K1776" s="914"/>
      <c r="L1776" s="914"/>
      <c r="M1776" s="914"/>
      <c r="N1776" s="914"/>
      <c r="O1776" s="914"/>
      <c r="P1776" s="914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79"/>
      <c r="B1777" s="679"/>
      <c r="C1777" s="679"/>
      <c r="D1777" s="911"/>
      <c r="E1777" s="679"/>
      <c r="F1777" s="679"/>
      <c r="G1777" s="679"/>
      <c r="H1777" s="912"/>
      <c r="I1777" s="913"/>
      <c r="J1777" s="913"/>
      <c r="K1777" s="914"/>
      <c r="L1777" s="914"/>
      <c r="M1777" s="914"/>
      <c r="N1777" s="914"/>
      <c r="O1777" s="914"/>
      <c r="P1777" s="914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79"/>
      <c r="B1778" s="679"/>
      <c r="C1778" s="679"/>
      <c r="D1778" s="911"/>
      <c r="E1778" s="679"/>
      <c r="F1778" s="679"/>
      <c r="G1778" s="679"/>
      <c r="H1778" s="912"/>
      <c r="I1778" s="913"/>
      <c r="J1778" s="913"/>
      <c r="K1778" s="914"/>
      <c r="L1778" s="914"/>
      <c r="M1778" s="914"/>
      <c r="N1778" s="914"/>
      <c r="O1778" s="914"/>
      <c r="P1778" s="914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79"/>
      <c r="B1779" s="679"/>
      <c r="C1779" s="679"/>
      <c r="D1779" s="911"/>
      <c r="E1779" s="679"/>
      <c r="F1779" s="679"/>
      <c r="G1779" s="679"/>
      <c r="H1779" s="912"/>
      <c r="I1779" s="913"/>
      <c r="J1779" s="913"/>
      <c r="K1779" s="914"/>
      <c r="L1779" s="914"/>
      <c r="M1779" s="914"/>
      <c r="N1779" s="914"/>
      <c r="O1779" s="914"/>
      <c r="P1779" s="914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79"/>
      <c r="B1780" s="679"/>
      <c r="C1780" s="679"/>
      <c r="D1780" s="911"/>
      <c r="E1780" s="679"/>
      <c r="F1780" s="679"/>
      <c r="G1780" s="679"/>
      <c r="H1780" s="912"/>
      <c r="I1780" s="913"/>
      <c r="J1780" s="913"/>
      <c r="K1780" s="914"/>
      <c r="L1780" s="914"/>
      <c r="M1780" s="914"/>
      <c r="N1780" s="914"/>
      <c r="O1780" s="914"/>
      <c r="P1780" s="914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79"/>
      <c r="B1781" s="679"/>
      <c r="C1781" s="679"/>
      <c r="D1781" s="911"/>
      <c r="E1781" s="679"/>
      <c r="F1781" s="679"/>
      <c r="G1781" s="679"/>
      <c r="H1781" s="912"/>
      <c r="I1781" s="913"/>
      <c r="J1781" s="913"/>
      <c r="K1781" s="914"/>
      <c r="L1781" s="914"/>
      <c r="M1781" s="914"/>
      <c r="N1781" s="914"/>
      <c r="O1781" s="914"/>
      <c r="P1781" s="914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79"/>
      <c r="B1782" s="679"/>
      <c r="C1782" s="679"/>
      <c r="D1782" s="911"/>
      <c r="E1782" s="679"/>
      <c r="F1782" s="679"/>
      <c r="G1782" s="679"/>
      <c r="H1782" s="912"/>
      <c r="I1782" s="913"/>
      <c r="J1782" s="913"/>
      <c r="K1782" s="914"/>
      <c r="L1782" s="914"/>
      <c r="M1782" s="914"/>
      <c r="N1782" s="914"/>
      <c r="O1782" s="914"/>
      <c r="P1782" s="914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79"/>
      <c r="B1783" s="679"/>
      <c r="C1783" s="679"/>
      <c r="D1783" s="911"/>
      <c r="E1783" s="679"/>
      <c r="F1783" s="679"/>
      <c r="G1783" s="679"/>
      <c r="H1783" s="912"/>
      <c r="I1783" s="913"/>
      <c r="J1783" s="913"/>
      <c r="K1783" s="914"/>
      <c r="L1783" s="914"/>
      <c r="M1783" s="914"/>
      <c r="N1783" s="914"/>
      <c r="O1783" s="914"/>
      <c r="P1783" s="914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79"/>
      <c r="B1784" s="679"/>
      <c r="C1784" s="679"/>
      <c r="D1784" s="911"/>
      <c r="E1784" s="679"/>
      <c r="F1784" s="679"/>
      <c r="G1784" s="679"/>
      <c r="H1784" s="912"/>
      <c r="I1784" s="913"/>
      <c r="J1784" s="913"/>
      <c r="K1784" s="914"/>
      <c r="L1784" s="914"/>
      <c r="M1784" s="914"/>
      <c r="N1784" s="914"/>
      <c r="O1784" s="914"/>
      <c r="P1784" s="914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79"/>
      <c r="B1785" s="679"/>
      <c r="C1785" s="679"/>
      <c r="D1785" s="911"/>
      <c r="E1785" s="679"/>
      <c r="F1785" s="679"/>
      <c r="G1785" s="679"/>
      <c r="H1785" s="912"/>
      <c r="I1785" s="913"/>
      <c r="J1785" s="913"/>
      <c r="K1785" s="914"/>
      <c r="L1785" s="914"/>
      <c r="M1785" s="914"/>
      <c r="N1785" s="914"/>
      <c r="O1785" s="914"/>
      <c r="P1785" s="914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79"/>
      <c r="B1786" s="679"/>
      <c r="C1786" s="679"/>
      <c r="D1786" s="911"/>
      <c r="E1786" s="679"/>
      <c r="F1786" s="679"/>
      <c r="G1786" s="679"/>
      <c r="H1786" s="912"/>
      <c r="I1786" s="913"/>
      <c r="J1786" s="913"/>
      <c r="K1786" s="914"/>
      <c r="L1786" s="914"/>
      <c r="M1786" s="914"/>
      <c r="N1786" s="914"/>
      <c r="O1786" s="914"/>
      <c r="P1786" s="914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79"/>
      <c r="B1787" s="679"/>
      <c r="C1787" s="679"/>
      <c r="D1787" s="911"/>
      <c r="E1787" s="679"/>
      <c r="F1787" s="679"/>
      <c r="G1787" s="679"/>
      <c r="H1787" s="912"/>
      <c r="I1787" s="913"/>
      <c r="J1787" s="913"/>
      <c r="K1787" s="914"/>
      <c r="L1787" s="914"/>
      <c r="M1787" s="914"/>
      <c r="N1787" s="914"/>
      <c r="O1787" s="914"/>
      <c r="P1787" s="914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79"/>
      <c r="B1788" s="679"/>
      <c r="C1788" s="679"/>
      <c r="D1788" s="911"/>
      <c r="E1788" s="679"/>
      <c r="F1788" s="679"/>
      <c r="G1788" s="679"/>
      <c r="H1788" s="912"/>
      <c r="I1788" s="913"/>
      <c r="J1788" s="913"/>
      <c r="K1788" s="914"/>
      <c r="L1788" s="914"/>
      <c r="M1788" s="914"/>
      <c r="N1788" s="914"/>
      <c r="O1788" s="914"/>
      <c r="P1788" s="914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79"/>
      <c r="B1789" s="679"/>
      <c r="C1789" s="679"/>
      <c r="D1789" s="911"/>
      <c r="E1789" s="679"/>
      <c r="F1789" s="679"/>
      <c r="G1789" s="679"/>
      <c r="H1789" s="912"/>
      <c r="I1789" s="913"/>
      <c r="J1789" s="913"/>
      <c r="K1789" s="914"/>
      <c r="L1789" s="914"/>
      <c r="M1789" s="914"/>
      <c r="N1789" s="914"/>
      <c r="O1789" s="914"/>
      <c r="P1789" s="914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79"/>
      <c r="B1790" s="679"/>
      <c r="C1790" s="679"/>
      <c r="D1790" s="911"/>
      <c r="E1790" s="679"/>
      <c r="F1790" s="679"/>
      <c r="G1790" s="679"/>
      <c r="H1790" s="912"/>
      <c r="I1790" s="913"/>
      <c r="J1790" s="913"/>
      <c r="K1790" s="914"/>
      <c r="L1790" s="914"/>
      <c r="M1790" s="914"/>
      <c r="N1790" s="914"/>
      <c r="O1790" s="914"/>
      <c r="P1790" s="914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79"/>
      <c r="B1791" s="679"/>
      <c r="C1791" s="679"/>
      <c r="D1791" s="911"/>
      <c r="E1791" s="679"/>
      <c r="F1791" s="679"/>
      <c r="G1791" s="679"/>
      <c r="H1791" s="912"/>
      <c r="I1791" s="913"/>
      <c r="J1791" s="913"/>
      <c r="K1791" s="914"/>
      <c r="L1791" s="914"/>
      <c r="M1791" s="914"/>
      <c r="N1791" s="914"/>
      <c r="O1791" s="914"/>
      <c r="P1791" s="914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79"/>
      <c r="B1792" s="679"/>
      <c r="C1792" s="679"/>
      <c r="D1792" s="911"/>
      <c r="E1792" s="679"/>
      <c r="F1792" s="679"/>
      <c r="G1792" s="679"/>
      <c r="H1792" s="912"/>
      <c r="I1792" s="913"/>
      <c r="J1792" s="913"/>
      <c r="K1792" s="914"/>
      <c r="L1792" s="914"/>
      <c r="M1792" s="914"/>
      <c r="N1792" s="914"/>
      <c r="O1792" s="914"/>
      <c r="P1792" s="914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79"/>
      <c r="B1793" s="679"/>
      <c r="C1793" s="679"/>
      <c r="D1793" s="911"/>
      <c r="E1793" s="679"/>
      <c r="F1793" s="679"/>
      <c r="G1793" s="679"/>
      <c r="H1793" s="912"/>
      <c r="I1793" s="913"/>
      <c r="J1793" s="913"/>
      <c r="K1793" s="914"/>
      <c r="L1793" s="914"/>
      <c r="M1793" s="914"/>
      <c r="N1793" s="914"/>
      <c r="O1793" s="914"/>
      <c r="P1793" s="914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79"/>
      <c r="B1794" s="679"/>
      <c r="C1794" s="679"/>
      <c r="D1794" s="911"/>
      <c r="E1794" s="679"/>
      <c r="F1794" s="679"/>
      <c r="G1794" s="679"/>
      <c r="H1794" s="912"/>
      <c r="I1794" s="913"/>
      <c r="J1794" s="913"/>
      <c r="K1794" s="914"/>
      <c r="L1794" s="914"/>
      <c r="M1794" s="914"/>
      <c r="N1794" s="914"/>
      <c r="O1794" s="914"/>
      <c r="P1794" s="914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79"/>
      <c r="B1795" s="679"/>
      <c r="C1795" s="679"/>
      <c r="D1795" s="911"/>
      <c r="E1795" s="679"/>
      <c r="F1795" s="679"/>
      <c r="G1795" s="679"/>
      <c r="H1795" s="912"/>
      <c r="I1795" s="913"/>
      <c r="J1795" s="913"/>
      <c r="K1795" s="914"/>
      <c r="L1795" s="914"/>
      <c r="M1795" s="914"/>
      <c r="N1795" s="914"/>
      <c r="O1795" s="914"/>
      <c r="P1795" s="914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79"/>
      <c r="B1796" s="679"/>
      <c r="C1796" s="679"/>
      <c r="D1796" s="911"/>
      <c r="E1796" s="679"/>
      <c r="F1796" s="679"/>
      <c r="G1796" s="679"/>
      <c r="H1796" s="912"/>
      <c r="I1796" s="913"/>
      <c r="J1796" s="913"/>
      <c r="K1796" s="914"/>
      <c r="L1796" s="914"/>
      <c r="M1796" s="914"/>
      <c r="N1796" s="914"/>
      <c r="O1796" s="914"/>
      <c r="P1796" s="914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79"/>
      <c r="B1797" s="679"/>
      <c r="C1797" s="679"/>
      <c r="D1797" s="911"/>
      <c r="E1797" s="679"/>
      <c r="F1797" s="679"/>
      <c r="G1797" s="679"/>
      <c r="H1797" s="912"/>
      <c r="I1797" s="913"/>
      <c r="J1797" s="913"/>
      <c r="K1797" s="914"/>
      <c r="L1797" s="914"/>
      <c r="M1797" s="914"/>
      <c r="N1797" s="914"/>
      <c r="O1797" s="914"/>
      <c r="P1797" s="914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79"/>
      <c r="B1798" s="679"/>
      <c r="C1798" s="679"/>
      <c r="D1798" s="911"/>
      <c r="E1798" s="679"/>
      <c r="F1798" s="679"/>
      <c r="G1798" s="679"/>
      <c r="H1798" s="912"/>
      <c r="I1798" s="913"/>
      <c r="J1798" s="913"/>
      <c r="K1798" s="914"/>
      <c r="L1798" s="914"/>
      <c r="M1798" s="914"/>
      <c r="N1798" s="914"/>
      <c r="O1798" s="914"/>
      <c r="P1798" s="914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79"/>
      <c r="B1799" s="679"/>
      <c r="C1799" s="679"/>
      <c r="D1799" s="911"/>
      <c r="E1799" s="679"/>
      <c r="F1799" s="679"/>
      <c r="G1799" s="679"/>
      <c r="H1799" s="912"/>
      <c r="I1799" s="913"/>
      <c r="J1799" s="913"/>
      <c r="K1799" s="914"/>
      <c r="L1799" s="914"/>
      <c r="M1799" s="914"/>
      <c r="N1799" s="914"/>
      <c r="O1799" s="914"/>
      <c r="P1799" s="914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79"/>
      <c r="B1800" s="679"/>
      <c r="C1800" s="679"/>
      <c r="D1800" s="911"/>
      <c r="E1800" s="679"/>
      <c r="F1800" s="679"/>
      <c r="G1800" s="679"/>
      <c r="H1800" s="912"/>
      <c r="I1800" s="913"/>
      <c r="J1800" s="913"/>
      <c r="K1800" s="914"/>
      <c r="L1800" s="914"/>
      <c r="M1800" s="914"/>
      <c r="N1800" s="914"/>
      <c r="O1800" s="914"/>
      <c r="P1800" s="914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79"/>
      <c r="B1801" s="679"/>
      <c r="C1801" s="679"/>
      <c r="D1801" s="911"/>
      <c r="E1801" s="679"/>
      <c r="F1801" s="679"/>
      <c r="G1801" s="679"/>
      <c r="H1801" s="912"/>
      <c r="I1801" s="913"/>
      <c r="J1801" s="913"/>
      <c r="K1801" s="914"/>
      <c r="L1801" s="914"/>
      <c r="M1801" s="914"/>
      <c r="N1801" s="914"/>
      <c r="O1801" s="914"/>
      <c r="P1801" s="914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79"/>
      <c r="B1802" s="679"/>
      <c r="C1802" s="679"/>
      <c r="D1802" s="911"/>
      <c r="E1802" s="679"/>
      <c r="F1802" s="679"/>
      <c r="G1802" s="679"/>
      <c r="H1802" s="912"/>
      <c r="I1802" s="913"/>
      <c r="J1802" s="913"/>
      <c r="K1802" s="914"/>
      <c r="L1802" s="914"/>
      <c r="M1802" s="914"/>
      <c r="N1802" s="914"/>
      <c r="O1802" s="914"/>
      <c r="P1802" s="914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79"/>
      <c r="B1803" s="679"/>
      <c r="C1803" s="679"/>
      <c r="D1803" s="911"/>
      <c r="E1803" s="679"/>
      <c r="F1803" s="679"/>
      <c r="G1803" s="679"/>
      <c r="H1803" s="912"/>
      <c r="I1803" s="913"/>
      <c r="J1803" s="913"/>
      <c r="K1803" s="914"/>
      <c r="L1803" s="914"/>
      <c r="M1803" s="914"/>
      <c r="N1803" s="914"/>
      <c r="O1803" s="914"/>
      <c r="P1803" s="914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79"/>
      <c r="B1804" s="679"/>
      <c r="C1804" s="679"/>
      <c r="D1804" s="911"/>
      <c r="E1804" s="679"/>
      <c r="F1804" s="679"/>
      <c r="G1804" s="679"/>
      <c r="H1804" s="912"/>
      <c r="I1804" s="913"/>
      <c r="J1804" s="913"/>
      <c r="K1804" s="914"/>
      <c r="L1804" s="914"/>
      <c r="M1804" s="914"/>
      <c r="N1804" s="914"/>
      <c r="O1804" s="914"/>
      <c r="P1804" s="914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79"/>
      <c r="B1805" s="679"/>
      <c r="C1805" s="679"/>
      <c r="D1805" s="911"/>
      <c r="E1805" s="679"/>
      <c r="F1805" s="679"/>
      <c r="G1805" s="679"/>
      <c r="H1805" s="912"/>
      <c r="I1805" s="913"/>
      <c r="J1805" s="913"/>
      <c r="K1805" s="914"/>
      <c r="L1805" s="914"/>
      <c r="M1805" s="914"/>
      <c r="N1805" s="914"/>
      <c r="O1805" s="914"/>
      <c r="P1805" s="914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79"/>
      <c r="B1806" s="679"/>
      <c r="C1806" s="679"/>
      <c r="D1806" s="911"/>
      <c r="E1806" s="679"/>
      <c r="F1806" s="679"/>
      <c r="G1806" s="679"/>
      <c r="H1806" s="912"/>
      <c r="I1806" s="913"/>
      <c r="J1806" s="913"/>
      <c r="K1806" s="914"/>
      <c r="L1806" s="914"/>
      <c r="M1806" s="914"/>
      <c r="N1806" s="914"/>
      <c r="O1806" s="914"/>
      <c r="P1806" s="914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79"/>
      <c r="B1807" s="679"/>
      <c r="C1807" s="679"/>
      <c r="D1807" s="911"/>
      <c r="E1807" s="679"/>
      <c r="F1807" s="679"/>
      <c r="G1807" s="679"/>
      <c r="H1807" s="912"/>
      <c r="I1807" s="913"/>
      <c r="J1807" s="913"/>
      <c r="K1807" s="914"/>
      <c r="L1807" s="914"/>
      <c r="M1807" s="914"/>
      <c r="N1807" s="914"/>
      <c r="O1807" s="914"/>
      <c r="P1807" s="914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79"/>
      <c r="B1808" s="679"/>
      <c r="C1808" s="679"/>
      <c r="D1808" s="911"/>
      <c r="E1808" s="679"/>
      <c r="F1808" s="679"/>
      <c r="G1808" s="679"/>
      <c r="H1808" s="912"/>
      <c r="I1808" s="913"/>
      <c r="J1808" s="913"/>
      <c r="K1808" s="914"/>
      <c r="L1808" s="914"/>
      <c r="M1808" s="914"/>
      <c r="N1808" s="914"/>
      <c r="O1808" s="914"/>
      <c r="P1808" s="914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79"/>
      <c r="B1809" s="679"/>
      <c r="C1809" s="679"/>
      <c r="D1809" s="911"/>
      <c r="E1809" s="679"/>
      <c r="F1809" s="679"/>
      <c r="G1809" s="679"/>
      <c r="H1809" s="912"/>
      <c r="I1809" s="913"/>
      <c r="J1809" s="913"/>
      <c r="K1809" s="914"/>
      <c r="L1809" s="914"/>
      <c r="M1809" s="914"/>
      <c r="N1809" s="914"/>
      <c r="O1809" s="914"/>
      <c r="P1809" s="914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79"/>
      <c r="B1810" s="679"/>
      <c r="C1810" s="679"/>
      <c r="D1810" s="911"/>
      <c r="E1810" s="679"/>
      <c r="F1810" s="679"/>
      <c r="G1810" s="679"/>
      <c r="H1810" s="912"/>
      <c r="I1810" s="913"/>
      <c r="J1810" s="913"/>
      <c r="K1810" s="914"/>
      <c r="L1810" s="914"/>
      <c r="M1810" s="914"/>
      <c r="N1810" s="914"/>
      <c r="O1810" s="914"/>
      <c r="P1810" s="914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79"/>
      <c r="B1811" s="679"/>
      <c r="C1811" s="679"/>
      <c r="D1811" s="911"/>
      <c r="E1811" s="679"/>
      <c r="F1811" s="679"/>
      <c r="G1811" s="679"/>
      <c r="H1811" s="912"/>
      <c r="I1811" s="913"/>
      <c r="J1811" s="913"/>
      <c r="K1811" s="914"/>
      <c r="L1811" s="914"/>
      <c r="M1811" s="914"/>
      <c r="N1811" s="914"/>
      <c r="O1811" s="914"/>
      <c r="P1811" s="914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79"/>
      <c r="B1812" s="679"/>
      <c r="C1812" s="679"/>
      <c r="D1812" s="911"/>
      <c r="E1812" s="679"/>
      <c r="F1812" s="679"/>
      <c r="G1812" s="679"/>
      <c r="H1812" s="912"/>
      <c r="I1812" s="913"/>
      <c r="J1812" s="913"/>
      <c r="K1812" s="914"/>
      <c r="L1812" s="914"/>
      <c r="M1812" s="914"/>
      <c r="N1812" s="914"/>
      <c r="O1812" s="914"/>
      <c r="P1812" s="914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79"/>
      <c r="B1813" s="679"/>
      <c r="C1813" s="679"/>
      <c r="D1813" s="911"/>
      <c r="E1813" s="679"/>
      <c r="F1813" s="679"/>
      <c r="G1813" s="679"/>
      <c r="H1813" s="912"/>
      <c r="I1813" s="913"/>
      <c r="J1813" s="913"/>
      <c r="K1813" s="914"/>
      <c r="L1813" s="914"/>
      <c r="M1813" s="914"/>
      <c r="N1813" s="914"/>
      <c r="O1813" s="914"/>
      <c r="P1813" s="914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79"/>
      <c r="B1814" s="679"/>
      <c r="C1814" s="679"/>
      <c r="D1814" s="911"/>
      <c r="E1814" s="679"/>
      <c r="F1814" s="679"/>
      <c r="G1814" s="679"/>
      <c r="H1814" s="912"/>
      <c r="I1814" s="913"/>
      <c r="J1814" s="913"/>
      <c r="K1814" s="914"/>
      <c r="L1814" s="914"/>
      <c r="M1814" s="914"/>
      <c r="N1814" s="914"/>
      <c r="O1814" s="914"/>
      <c r="P1814" s="914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79"/>
      <c r="B1815" s="679"/>
      <c r="C1815" s="679"/>
      <c r="D1815" s="911"/>
      <c r="E1815" s="679"/>
      <c r="F1815" s="679"/>
      <c r="G1815" s="679"/>
      <c r="H1815" s="912"/>
      <c r="I1815" s="913"/>
      <c r="J1815" s="913"/>
      <c r="K1815" s="914"/>
      <c r="L1815" s="914"/>
      <c r="M1815" s="914"/>
      <c r="N1815" s="914"/>
      <c r="O1815" s="914"/>
      <c r="P1815" s="914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79"/>
      <c r="B1816" s="679"/>
      <c r="C1816" s="679"/>
      <c r="D1816" s="911"/>
      <c r="E1816" s="679"/>
      <c r="F1816" s="679"/>
      <c r="G1816" s="679"/>
      <c r="H1816" s="912"/>
      <c r="I1816" s="913"/>
      <c r="J1816" s="913"/>
      <c r="K1816" s="914"/>
      <c r="L1816" s="914"/>
      <c r="M1816" s="914"/>
      <c r="N1816" s="914"/>
      <c r="O1816" s="914"/>
      <c r="P1816" s="914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79"/>
      <c r="B1817" s="679"/>
      <c r="C1817" s="679"/>
      <c r="D1817" s="911"/>
      <c r="E1817" s="679"/>
      <c r="F1817" s="679"/>
      <c r="G1817" s="679"/>
      <c r="H1817" s="912"/>
      <c r="I1817" s="913"/>
      <c r="J1817" s="913"/>
      <c r="K1817" s="914"/>
      <c r="L1817" s="914"/>
      <c r="M1817" s="914"/>
      <c r="N1817" s="914"/>
      <c r="O1817" s="914"/>
      <c r="P1817" s="914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79"/>
      <c r="B1818" s="679"/>
      <c r="C1818" s="679"/>
      <c r="D1818" s="911"/>
      <c r="E1818" s="679"/>
      <c r="F1818" s="679"/>
      <c r="G1818" s="679"/>
      <c r="H1818" s="912"/>
      <c r="I1818" s="913"/>
      <c r="J1818" s="913"/>
      <c r="K1818" s="914"/>
      <c r="L1818" s="914"/>
      <c r="M1818" s="914"/>
      <c r="N1818" s="914"/>
      <c r="O1818" s="914"/>
      <c r="P1818" s="914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79"/>
      <c r="B1819" s="679"/>
      <c r="C1819" s="679"/>
      <c r="D1819" s="911"/>
      <c r="E1819" s="679"/>
      <c r="F1819" s="679"/>
      <c r="G1819" s="679"/>
      <c r="H1819" s="912"/>
      <c r="I1819" s="913"/>
      <c r="J1819" s="913"/>
      <c r="K1819" s="914"/>
      <c r="L1819" s="914"/>
      <c r="M1819" s="914"/>
      <c r="N1819" s="914"/>
      <c r="O1819" s="914"/>
      <c r="P1819" s="914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79"/>
      <c r="B1820" s="679"/>
      <c r="C1820" s="679"/>
      <c r="D1820" s="911"/>
      <c r="E1820" s="679"/>
      <c r="F1820" s="679"/>
      <c r="G1820" s="679"/>
      <c r="H1820" s="912"/>
      <c r="I1820" s="913"/>
      <c r="J1820" s="913"/>
      <c r="K1820" s="914"/>
      <c r="L1820" s="914"/>
      <c r="M1820" s="914"/>
      <c r="N1820" s="914"/>
      <c r="O1820" s="914"/>
      <c r="P1820" s="914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79"/>
      <c r="B1821" s="679"/>
      <c r="C1821" s="679"/>
      <c r="D1821" s="911"/>
      <c r="E1821" s="679"/>
      <c r="F1821" s="679"/>
      <c r="G1821" s="679"/>
      <c r="H1821" s="912"/>
      <c r="I1821" s="913"/>
      <c r="J1821" s="913"/>
      <c r="K1821" s="914"/>
      <c r="L1821" s="914"/>
      <c r="M1821" s="914"/>
      <c r="N1821" s="914"/>
      <c r="O1821" s="914"/>
      <c r="P1821" s="914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79"/>
      <c r="B1822" s="679"/>
      <c r="C1822" s="679"/>
      <c r="D1822" s="911"/>
      <c r="E1822" s="679"/>
      <c r="F1822" s="679"/>
      <c r="G1822" s="679"/>
      <c r="H1822" s="912"/>
      <c r="I1822" s="913"/>
      <c r="J1822" s="913"/>
      <c r="K1822" s="914"/>
      <c r="L1822" s="914"/>
      <c r="M1822" s="914"/>
      <c r="N1822" s="914"/>
      <c r="O1822" s="914"/>
      <c r="P1822" s="914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79"/>
      <c r="B1823" s="679"/>
      <c r="C1823" s="679"/>
      <c r="D1823" s="911"/>
      <c r="E1823" s="679"/>
      <c r="F1823" s="679"/>
      <c r="G1823" s="679"/>
      <c r="H1823" s="912"/>
      <c r="I1823" s="913"/>
      <c r="J1823" s="913"/>
      <c r="K1823" s="914"/>
      <c r="L1823" s="914"/>
      <c r="M1823" s="914"/>
      <c r="N1823" s="914"/>
      <c r="O1823" s="914"/>
      <c r="P1823" s="914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79"/>
      <c r="B1824" s="679"/>
      <c r="C1824" s="679"/>
      <c r="D1824" s="911"/>
      <c r="E1824" s="679"/>
      <c r="F1824" s="679"/>
      <c r="G1824" s="679"/>
      <c r="H1824" s="912"/>
      <c r="I1824" s="913"/>
      <c r="J1824" s="913"/>
      <c r="K1824" s="914"/>
      <c r="L1824" s="914"/>
      <c r="M1824" s="914"/>
      <c r="N1824" s="914"/>
      <c r="O1824" s="914"/>
      <c r="P1824" s="914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79"/>
      <c r="B1825" s="679"/>
      <c r="C1825" s="679"/>
      <c r="D1825" s="911"/>
      <c r="E1825" s="679"/>
      <c r="F1825" s="679"/>
      <c r="G1825" s="679"/>
      <c r="H1825" s="912"/>
      <c r="I1825" s="913"/>
      <c r="J1825" s="913"/>
      <c r="K1825" s="914"/>
      <c r="L1825" s="914"/>
      <c r="M1825" s="914"/>
      <c r="N1825" s="914"/>
      <c r="O1825" s="914"/>
      <c r="P1825" s="914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79"/>
      <c r="B1826" s="679"/>
      <c r="C1826" s="679"/>
      <c r="D1826" s="911"/>
      <c r="E1826" s="679"/>
      <c r="F1826" s="679"/>
      <c r="G1826" s="679"/>
      <c r="H1826" s="912"/>
      <c r="I1826" s="913"/>
      <c r="J1826" s="913"/>
      <c r="K1826" s="914"/>
      <c r="L1826" s="914"/>
      <c r="M1826" s="914"/>
      <c r="N1826" s="914"/>
      <c r="O1826" s="914"/>
      <c r="P1826" s="914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79"/>
      <c r="B1827" s="679"/>
      <c r="C1827" s="679"/>
      <c r="D1827" s="911"/>
      <c r="E1827" s="679"/>
      <c r="F1827" s="679"/>
      <c r="G1827" s="679"/>
      <c r="H1827" s="912"/>
      <c r="I1827" s="913"/>
      <c r="J1827" s="913"/>
      <c r="K1827" s="914"/>
      <c r="L1827" s="914"/>
      <c r="M1827" s="914"/>
      <c r="N1827" s="914"/>
      <c r="O1827" s="914"/>
      <c r="P1827" s="914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79"/>
      <c r="B1828" s="679"/>
      <c r="C1828" s="679"/>
      <c r="D1828" s="911"/>
      <c r="E1828" s="679"/>
      <c r="F1828" s="679"/>
      <c r="G1828" s="679"/>
      <c r="H1828" s="912"/>
      <c r="I1828" s="913"/>
      <c r="J1828" s="913"/>
      <c r="K1828" s="914"/>
      <c r="L1828" s="914"/>
      <c r="M1828" s="914"/>
      <c r="N1828" s="914"/>
      <c r="O1828" s="914"/>
      <c r="P1828" s="914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7FF4-D9E2-4CA1-9626-4A3E43DE7A9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339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7213736</v>
      </c>
      <c r="M8" s="22">
        <f t="shared" ca="1" si="0"/>
        <v>7498189.0099999998</v>
      </c>
      <c r="N8" s="22">
        <f t="shared" ca="1" si="0"/>
        <v>6060509.6500000004</v>
      </c>
      <c r="O8" s="22">
        <f t="shared" ref="O8:O16" ca="1" si="1">IF(L8&gt;0,N8*100/L8,0)</f>
        <v>84.013466115200217</v>
      </c>
      <c r="P8" s="22">
        <f t="shared" ref="P8:P16" ca="1" si="2">IF(M8&gt;0,N8*100/M8,0)</f>
        <v>80.826312085723217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7213736</v>
      </c>
      <c r="M10" s="30">
        <f t="shared" ca="1" si="3"/>
        <v>7498189.0099999998</v>
      </c>
      <c r="N10" s="30">
        <f t="shared" ca="1" si="3"/>
        <v>6060509.6500000004</v>
      </c>
      <c r="O10" s="30">
        <f t="shared" ca="1" si="1"/>
        <v>84.013466115200217</v>
      </c>
      <c r="P10" s="30">
        <f t="shared" ca="1" si="2"/>
        <v>80.826312085723217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7062136</v>
      </c>
      <c r="M11" s="497">
        <f t="shared" ca="1" si="4"/>
        <v>7346589.0099999998</v>
      </c>
      <c r="N11" s="497">
        <f t="shared" ca="1" si="4"/>
        <v>5908909.6500000004</v>
      </c>
      <c r="O11" s="497">
        <f t="shared" ca="1" si="1"/>
        <v>83.670289697054827</v>
      </c>
      <c r="P11" s="497">
        <f t="shared" ca="1" si="2"/>
        <v>80.430654851618002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7062136</v>
      </c>
      <c r="M13" s="93">
        <f t="shared" ca="1" si="5"/>
        <v>7346589.0099999998</v>
      </c>
      <c r="N13" s="93">
        <f t="shared" ca="1" si="5"/>
        <v>5908909.6500000004</v>
      </c>
      <c r="O13" s="93">
        <f t="shared" ca="1" si="1"/>
        <v>83.670289697054827</v>
      </c>
      <c r="P13" s="93">
        <f t="shared" ca="1" si="2"/>
        <v>80.430654851618002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5099225.01</v>
      </c>
      <c r="N18" s="22">
        <f t="shared" ca="1" si="8"/>
        <v>4029370.25</v>
      </c>
      <c r="O18" s="22">
        <f t="shared" ref="O18:O26" ca="1" si="9">IF(L18&gt;0,N18*100/L18,0)</f>
        <v>83.635552907028398</v>
      </c>
      <c r="P18" s="22">
        <f t="shared" ref="P18:P26" ca="1" si="10">IF(M18&gt;0,N18*100/M18,0)</f>
        <v>79.019267478843815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5099225.01</v>
      </c>
      <c r="N20" s="30">
        <f t="shared" ca="1" si="11"/>
        <v>4029370.25</v>
      </c>
      <c r="O20" s="30">
        <f t="shared" ca="1" si="9"/>
        <v>83.635552907028398</v>
      </c>
      <c r="P20" s="30">
        <f t="shared" ca="1" si="10"/>
        <v>79.019267478843815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4947625.01</v>
      </c>
      <c r="N21" s="497">
        <f t="shared" ca="1" si="12"/>
        <v>3877770.25</v>
      </c>
      <c r="O21" s="497">
        <f t="shared" ca="1" si="9"/>
        <v>83.103885797608825</v>
      </c>
      <c r="P21" s="497">
        <f t="shared" ca="1" si="10"/>
        <v>78.376397608193031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4947625.01</v>
      </c>
      <c r="N23" s="93">
        <f t="shared" ca="1" si="13"/>
        <v>3877770.25</v>
      </c>
      <c r="O23" s="93">
        <f t="shared" ca="1" si="9"/>
        <v>83.103885797608825</v>
      </c>
      <c r="P23" s="93">
        <f t="shared" ca="1" si="10"/>
        <v>78.376397608193031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2395964</v>
      </c>
      <c r="M28" s="22">
        <f t="shared" ca="1" si="16"/>
        <v>2398964</v>
      </c>
      <c r="N28" s="22">
        <f t="shared" si="16"/>
        <v>2031139.4</v>
      </c>
      <c r="O28" s="22">
        <f t="shared" ref="O28:O37" ca="1" si="17">IF(L28&gt;0,N28*100/L28,0)</f>
        <v>84.77336888200324</v>
      </c>
      <c r="P28" s="22">
        <f t="shared" ref="P28:P37" ca="1" si="18">IF(M28&gt;0,N28*100/M28,0)</f>
        <v>84.667356408849827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2395964</v>
      </c>
      <c r="M30" s="30">
        <f t="shared" ca="1" si="19"/>
        <v>2398964</v>
      </c>
      <c r="N30" s="30">
        <f t="shared" si="19"/>
        <v>2031139.4</v>
      </c>
      <c r="O30" s="30">
        <f t="shared" ca="1" si="17"/>
        <v>84.77336888200324</v>
      </c>
      <c r="P30" s="30">
        <f t="shared" ca="1" si="18"/>
        <v>84.667356408849827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2395964</v>
      </c>
      <c r="M31" s="497">
        <f t="shared" ca="1" si="20"/>
        <v>2398964</v>
      </c>
      <c r="N31" s="497">
        <f t="shared" si="20"/>
        <v>2031139.4</v>
      </c>
      <c r="O31" s="497">
        <f t="shared" ca="1" si="17"/>
        <v>84.77336888200324</v>
      </c>
      <c r="P31" s="497">
        <f t="shared" ca="1" si="18"/>
        <v>84.667356408849827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2395964</v>
      </c>
      <c r="M33" s="93">
        <f t="shared" ca="1" si="21"/>
        <v>2398964</v>
      </c>
      <c r="N33" s="93">
        <f t="shared" si="21"/>
        <v>2031139.4</v>
      </c>
      <c r="O33" s="93">
        <f t="shared" ca="1" si="17"/>
        <v>84.77336888200324</v>
      </c>
      <c r="P33" s="93">
        <f t="shared" ca="1" si="18"/>
        <v>84.667356408849827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4817772</v>
      </c>
      <c r="M37" s="871">
        <f t="shared" ca="1" si="24"/>
        <v>5099225.01</v>
      </c>
      <c r="N37" s="871">
        <f t="shared" ca="1" si="24"/>
        <v>4029370.25</v>
      </c>
      <c r="O37" s="871">
        <f t="shared" ca="1" si="17"/>
        <v>83.635552907028398</v>
      </c>
      <c r="P37" s="871">
        <f t="shared" ca="1" si="18"/>
        <v>79.019267478843815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1099205.01</v>
      </c>
      <c r="N41" s="85">
        <f t="shared" ca="1" si="25"/>
        <v>919633.97</v>
      </c>
      <c r="O41" s="85">
        <f t="shared" ref="O41:O49" ca="1" si="26">IF(L41&gt;0,N41*100/L41,0)</f>
        <v>104.17924716395051</v>
      </c>
      <c r="P41" s="85">
        <f t="shared" ref="P41:P49" ca="1" si="27">IF(M41&gt;0,N41*100/M41,0)</f>
        <v>83.663553352981893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1099205.01</v>
      </c>
      <c r="N43" s="92">
        <f t="shared" ca="1" si="28"/>
        <v>919633.97</v>
      </c>
      <c r="O43" s="92">
        <f t="shared" ca="1" si="26"/>
        <v>104.17924716395051</v>
      </c>
      <c r="P43" s="92">
        <f t="shared" ca="1" si="27"/>
        <v>83.663553352981893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1099205.01</v>
      </c>
      <c r="N44" s="497">
        <f t="shared" ca="1" si="29"/>
        <v>919633.97</v>
      </c>
      <c r="O44" s="497">
        <f t="shared" ca="1" si="26"/>
        <v>104.17924716395051</v>
      </c>
      <c r="P44" s="497">
        <f t="shared" ca="1" si="27"/>
        <v>83.663553352981893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IFERROR(__xludf.DUMMYFUNCTION("IMPORTRANGE(""https://docs.google.com/spreadsheets/d/1MeEWN-I1oV_STSDYn1IFDPWt_1FKiwhDph83XaGc0o0/edit?usp=sharing"",""งบพรบ!R34"")"),1099205.01)</f>
        <v>1099205.01</v>
      </c>
      <c r="N46" s="93">
        <f ca="1">IFERROR(__xludf.DUMMYFUNCTION("IMPORTRANGE(""https://docs.google.com/spreadsheets/d/1MeEWN-I1oV_STSDYn1IFDPWt_1FKiwhDph83XaGc0o0/edit?usp=sharing"",""งบพรบ!T34"")"),919633.97)</f>
        <v>919633.97</v>
      </c>
      <c r="O46" s="93">
        <f t="shared" ca="1" si="26"/>
        <v>104.17924716395051</v>
      </c>
      <c r="P46" s="93">
        <f t="shared" ca="1" si="27"/>
        <v>83.663553352981893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1003100</v>
      </c>
      <c r="N53" s="116">
        <f t="shared" ca="1" si="31"/>
        <v>952332.68</v>
      </c>
      <c r="O53" s="116">
        <f t="shared" ref="O53:O61" ca="1" si="32">IF(L53&gt;0,N53*100/L53,0)</f>
        <v>96.040004033884628</v>
      </c>
      <c r="P53" s="116">
        <f t="shared" ref="P53:P61" ca="1" si="33">IF(M53&gt;0,N53*100/M53,0)</f>
        <v>94.938957232579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1003100</v>
      </c>
      <c r="N55" s="123">
        <f t="shared" ca="1" si="34"/>
        <v>952332.68</v>
      </c>
      <c r="O55" s="123">
        <f t="shared" ca="1" si="32"/>
        <v>96.040004033884628</v>
      </c>
      <c r="P55" s="123">
        <f t="shared" ca="1" si="33"/>
        <v>94.938957232579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1003100</v>
      </c>
      <c r="N56" s="497">
        <f t="shared" ca="1" si="35"/>
        <v>952332.68</v>
      </c>
      <c r="O56" s="497">
        <f t="shared" ca="1" si="32"/>
        <v>96.040004033884628</v>
      </c>
      <c r="P56" s="497">
        <f t="shared" ca="1" si="33"/>
        <v>94.938957232579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IFERROR(__xludf.DUMMYFUNCTION("IMPORTRANGE(""https://docs.google.com/spreadsheets/d/1MeEWN-I1oV_STSDYn1IFDPWt_1FKiwhDph83XaGc0o0/edit?usp=sharing"",""งบพรบ!AB34"")"),1003100)</f>
        <v>1003100</v>
      </c>
      <c r="N58" s="93">
        <f ca="1">IFERROR(__xludf.DUMMYFUNCTION("IMPORTRANGE(""https://docs.google.com/spreadsheets/d/1MeEWN-I1oV_STSDYn1IFDPWt_1FKiwhDph83XaGc0o0/edit?usp=sharing"",""งบพรบ!AD34"")"),952332.68)</f>
        <v>952332.68</v>
      </c>
      <c r="O58" s="93">
        <f t="shared" ca="1" si="32"/>
        <v>96.040004033884628</v>
      </c>
      <c r="P58" s="93">
        <f t="shared" ca="1" si="33"/>
        <v>94.938957232579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25673</v>
      </c>
      <c r="O88" s="155">
        <f t="shared" ref="O88:O96" ca="1" si="50">IF(L88&gt;0,N88*100/L88,0)</f>
        <v>82.285256410256409</v>
      </c>
      <c r="P88" s="155">
        <f t="shared" ref="P88:P96" ca="1" si="51">IF(M88&gt;0,N88*100/M88,0)</f>
        <v>82.285256410256409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25673</v>
      </c>
      <c r="O90" s="93">
        <f t="shared" ca="1" si="50"/>
        <v>82.285256410256409</v>
      </c>
      <c r="P90" s="93">
        <f t="shared" ca="1" si="51"/>
        <v>82.285256410256409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25673</v>
      </c>
      <c r="O91" s="497">
        <f t="shared" ca="1" si="50"/>
        <v>82.285256410256409</v>
      </c>
      <c r="P91" s="497">
        <f t="shared" ca="1" si="51"/>
        <v>82.285256410256409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IFERROR(__xludf.DUMMYFUNCTION("IMPORTRANGE(""https://docs.google.com/spreadsheets/d/1MeEWN-I1oV_STSDYn1IFDPWt_1FKiwhDph83XaGc0o0/edit?usp=sharing"",""งบพรบ!AV34"")"),31200)</f>
        <v>31200</v>
      </c>
      <c r="N93" s="93">
        <f ca="1">IFERROR(__xludf.DUMMYFUNCTION("IMPORTRANGE(""https://docs.google.com/spreadsheets/d/1MeEWN-I1oV_STSDYn1IFDPWt_1FKiwhDph83XaGc0o0/edit?usp=sharing"",""งบพรบ!AX34"")"),25673)</f>
        <v>25673</v>
      </c>
      <c r="O93" s="93">
        <f t="shared" ca="1" si="50"/>
        <v>82.285256410256409</v>
      </c>
      <c r="P93" s="93">
        <f t="shared" ca="1" si="51"/>
        <v>82.285256410256409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8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45320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69.991173874669016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45320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69.991173874669016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45320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69.991173874669016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IFERROR(__xludf.DUMMYFUNCTION("IMPORTRANGE(""https://docs.google.com/spreadsheets/d/1MeEWN-I1oV_STSDYn1IFDPWt_1FKiwhDph83XaGc0o0/edit?usp=sharing"",""งบพรบ!CJ34"")"),45320)</f>
        <v>45320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69.991173874669016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362500</v>
      </c>
      <c r="N181" s="155">
        <f t="shared" ca="1" si="92"/>
        <v>244286</v>
      </c>
      <c r="O181" s="155">
        <f t="shared" ref="O181:O189" ca="1" si="93">IF(L181&gt;0,N181*100/L181,0)</f>
        <v>67.389241379310349</v>
      </c>
      <c r="P181" s="155">
        <f t="shared" ref="P181:P189" ca="1" si="94">IF(M181&gt;0,N181*100/M181,0)</f>
        <v>67.389241379310349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362500</v>
      </c>
      <c r="N183" s="93">
        <f t="shared" ca="1" si="95"/>
        <v>244286</v>
      </c>
      <c r="O183" s="93">
        <f t="shared" ca="1" si="93"/>
        <v>67.389241379310349</v>
      </c>
      <c r="P183" s="93">
        <f t="shared" ca="1" si="94"/>
        <v>67.389241379310349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362500</v>
      </c>
      <c r="N184" s="497">
        <f t="shared" ca="1" si="96"/>
        <v>244286</v>
      </c>
      <c r="O184" s="497">
        <f t="shared" ca="1" si="93"/>
        <v>67.389241379310349</v>
      </c>
      <c r="P184" s="497">
        <f t="shared" ca="1" si="94"/>
        <v>67.389241379310349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IFERROR(__xludf.DUMMYFUNCTION("IMPORTRANGE(""https://docs.google.com/spreadsheets/d/1MeEWN-I1oV_STSDYn1IFDPWt_1FKiwhDph83XaGc0o0/edit?usp=sharing"",""งบพรบ!CT34"")"),362500)</f>
        <v>362500</v>
      </c>
      <c r="N186" s="93">
        <f ca="1">IFERROR(__xludf.DUMMYFUNCTION("IMPORTRANGE(""https://docs.google.com/spreadsheets/d/1MeEWN-I1oV_STSDYn1IFDPWt_1FKiwhDph83XaGc0o0/edit?usp=sharing"",""งบพรบ!CV34"")"),244286)</f>
        <v>244286</v>
      </c>
      <c r="O186" s="93">
        <f t="shared" ca="1" si="93"/>
        <v>67.389241379310349</v>
      </c>
      <c r="P186" s="93">
        <f t="shared" ca="1" si="94"/>
        <v>67.389241379310349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7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7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7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17440</v>
      </c>
      <c r="O217" s="155">
        <f ca="1">IF(L217&gt;0,N217*100/L217,0)</f>
        <v>94.270270270270274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7">
        <v>3940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7">
        <v>13500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50000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IFERROR(__xludf.DUMMYFUNCTION("IMPORTRANGE(""https://docs.google.com/spreadsheets/d/1MeEWN-I1oV_STSDYn1IFDPWt_1FKiwhDph83XaGc0o0/edit?usp=sharing"",""งบพรบ!DD34"")"),26900)</f>
        <v>26900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70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700</v>
      </c>
      <c r="J276" s="883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413560</v>
      </c>
      <c r="N277" s="155">
        <f t="shared" ca="1" si="125"/>
        <v>133903</v>
      </c>
      <c r="O277" s="155">
        <f t="shared" ref="O277:O285" ca="1" si="126">IF(L277&gt;0,N277*100/L277,0)</f>
        <v>32.378131347325663</v>
      </c>
      <c r="P277" s="155">
        <f t="shared" ref="P277:P285" ca="1" si="127">IF(M277&gt;0,N277*100/M277,0)</f>
        <v>32.378131347325663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413560</v>
      </c>
      <c r="N279" s="93">
        <f t="shared" ca="1" si="128"/>
        <v>133903</v>
      </c>
      <c r="O279" s="93">
        <f t="shared" ca="1" si="126"/>
        <v>32.378131347325663</v>
      </c>
      <c r="P279" s="93">
        <f t="shared" ca="1" si="127"/>
        <v>32.378131347325663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413560</v>
      </c>
      <c r="N280" s="497">
        <f t="shared" ca="1" si="129"/>
        <v>133903</v>
      </c>
      <c r="O280" s="497">
        <f t="shared" ca="1" si="126"/>
        <v>32.378131347325663</v>
      </c>
      <c r="P280" s="497">
        <f t="shared" ca="1" si="127"/>
        <v>32.378131347325663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IFERROR(__xludf.DUMMYFUNCTION("IMPORTRANGE(""https://docs.google.com/spreadsheets/d/1MeEWN-I1oV_STSDYn1IFDPWt_1FKiwhDph83XaGc0o0/edit?usp=sharing"",""งบพรบ!DN34"")"),413560)</f>
        <v>413560</v>
      </c>
      <c r="N282" s="93">
        <f ca="1">IFERROR(__xludf.DUMMYFUNCTION("IMPORTRANGE(""https://docs.google.com/spreadsheets/d/1MeEWN-I1oV_STSDYn1IFDPWt_1FKiwhDph83XaGc0o0/edit?usp=sharing"",""งบพรบ!DP34"")"),133903)</f>
        <v>133903</v>
      </c>
      <c r="O282" s="93">
        <f t="shared" ca="1" si="126"/>
        <v>32.378131347325663</v>
      </c>
      <c r="P282" s="93">
        <f t="shared" ca="1" si="127"/>
        <v>32.378131347325663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IFERROR(__xludf.DUMMYFUNCTION("IMPORTRANGE(""https://docs.google.com/spreadsheets/d/1QqKyyYR6Q21VydFLVH3TRQUabQu_ym0Zz7PgGX0-kHA/edit?usp=sharing"",""แผน!EB34"")"),70)</f>
        <v>70</v>
      </c>
      <c r="J288" s="678">
        <f ca="1">IF(AND(J291&gt;=I288,J294&gt;=I288),J294,0)</f>
        <v>70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70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70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7891</v>
      </c>
      <c r="K327" s="445">
        <f ca="1">IF(I327&gt;0,J327*100/I327,0)</f>
        <v>232.08823529411765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158950</v>
      </c>
      <c r="O328" s="155">
        <f t="shared" ref="O328:O336" ca="1" si="150">IF(L328&gt;0,N328*100/L328,0)</f>
        <v>86.857923497267763</v>
      </c>
      <c r="P328" s="155">
        <f t="shared" ref="P328:P336" ca="1" si="151">IF(M328&gt;0,N328*100/M328,0)</f>
        <v>85.687331536388143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158950</v>
      </c>
      <c r="O330" s="93">
        <f t="shared" ca="1" si="150"/>
        <v>86.857923497267763</v>
      </c>
      <c r="P330" s="93">
        <f t="shared" ca="1" si="151"/>
        <v>85.687331536388143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158950</v>
      </c>
      <c r="O331" s="497">
        <f t="shared" ca="1" si="150"/>
        <v>86.857923497267763</v>
      </c>
      <c r="P331" s="497">
        <f t="shared" ca="1" si="151"/>
        <v>85.687331536388143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IFERROR(__xludf.DUMMYFUNCTION("IMPORTRANGE(""https://docs.google.com/spreadsheets/d/1MeEWN-I1oV_STSDYn1IFDPWt_1FKiwhDph83XaGc0o0/edit?usp=sharing"",""งบพรบ!ER34"")"),185500)</f>
        <v>185500</v>
      </c>
      <c r="N333" s="93">
        <f ca="1">IFERROR(__xludf.DUMMYFUNCTION("IMPORTRANGE(""https://docs.google.com/spreadsheets/d/1MeEWN-I1oV_STSDYn1IFDPWt_1FKiwhDph83XaGc0o0/edit?usp=sharing"",""งบพรบ!ET34"")"),158950)</f>
        <v>158950</v>
      </c>
      <c r="O333" s="93">
        <f t="shared" ca="1" si="150"/>
        <v>86.857923497267763</v>
      </c>
      <c r="P333" s="93">
        <f t="shared" ca="1" si="151"/>
        <v>85.687331536388143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IFERROR(__xludf.DUMMYFUNCTION("IMPORTRANGE(""https://docs.google.com/spreadsheets/d/1kVcqe37tkHyjCSG3S0O1AXqVkqjo8mSIZil3BcpIysc/edit?usp=sharing"",""ศูนย์!D34"")"),7561)</f>
        <v>7561</v>
      </c>
      <c r="K338" s="497">
        <f ca="1">IF(I338&gt;0,J338*100/I338,0)</f>
        <v>222.38235294117646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IFERROR(__xludf.DUMMYFUNCTION("IMPORTRANGE(""https://docs.google.com/spreadsheets/d/1kVcqe37tkHyjCSG3S0O1AXqVkqjo8mSIZil3BcpIysc/edit?usp=sharing"",""ศูนย์!E34"")"),6)</f>
        <v>6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IFERROR(__xludf.DUMMYFUNCTION("IMPORTRANGE(""https://docs.google.com/spreadsheets/d/1kVcqe37tkHyjCSG3S0O1AXqVkqjo8mSIZil3BcpIysc/edit?usp=sharing"",""ศูนย์!F34"")"),318)</f>
        <v>318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IFERROR(__xludf.DUMMYFUNCTION("IMPORTRANGE(""https://docs.google.com/spreadsheets/d/1kVcqe37tkHyjCSG3S0O1AXqVkqjo8mSIZil3BcpIysc/edit?usp=sharing"",""ศูนย์!H34"")"),12)</f>
        <v>12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1925220</v>
      </c>
      <c r="N345" s="155">
        <f t="shared" ca="1" si="155"/>
        <v>1534763.6</v>
      </c>
      <c r="O345" s="155">
        <f t="shared" ref="O345:O353" ca="1" si="156">IF(L345&gt;0,N345*100/L345,0)</f>
        <v>80.555715350458215</v>
      </c>
      <c r="P345" s="155">
        <f t="shared" ref="P345:P353" ca="1" si="157">IF(M345&gt;0,N345*100/M345,0)</f>
        <v>79.718868492951458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1925220</v>
      </c>
      <c r="N347" s="93">
        <f t="shared" ca="1" si="158"/>
        <v>1534763.6</v>
      </c>
      <c r="O347" s="93">
        <f t="shared" ca="1" si="156"/>
        <v>80.555715350458215</v>
      </c>
      <c r="P347" s="93">
        <f t="shared" ca="1" si="157"/>
        <v>79.718868492951458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1773620</v>
      </c>
      <c r="N348" s="497">
        <f t="shared" ca="1" si="159"/>
        <v>1383163.6</v>
      </c>
      <c r="O348" s="497">
        <f t="shared" ca="1" si="156"/>
        <v>78.874761921054727</v>
      </c>
      <c r="P348" s="497">
        <f t="shared" ca="1" si="157"/>
        <v>77.98534071559861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IFERROR(__xludf.DUMMYFUNCTION("IMPORTRANGE(""https://docs.google.com/spreadsheets/d/1MeEWN-I1oV_STSDYn1IFDPWt_1FKiwhDph83XaGc0o0/edit?usp=sharing"",""งบพรบ!FB34"")"),1773620)</f>
        <v>1773620</v>
      </c>
      <c r="N350" s="93">
        <f ca="1">IFERROR(__xludf.DUMMYFUNCTION("IMPORTRANGE(""https://docs.google.com/spreadsheets/d/1MeEWN-I1oV_STSDYn1IFDPWt_1FKiwhDph83XaGc0o0/edit?usp=sharing"",""งบพรบ!FD34"")"),1383163.6)</f>
        <v>1383163.6</v>
      </c>
      <c r="O350" s="93">
        <f t="shared" ca="1" si="156"/>
        <v>78.874761921054727</v>
      </c>
      <c r="P350" s="93">
        <f t="shared" ca="1" si="157"/>
        <v>77.98534071559861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294</v>
      </c>
      <c r="K355" s="465">
        <f ca="1">IF(I355&gt;0,J355*100/I355,0)</f>
        <v>42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IFERROR(__xludf.DUMMYFUNCTION("IMPORTRANGE(""https://docs.google.com/spreadsheets/d/1XWAQStnk-4SwqDmLtmXYiTMKHgktTP8We1SCoS47DrQ/edit?usp=sharing"",""จัดที่ดิน!W34"")"),666)</f>
        <v>666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IFERROR(__xludf.DUMMYFUNCTION("IMPORTRANGE(""https://docs.google.com/spreadsheets/d/1XWAQStnk-4SwqDmLtmXYiTMKHgktTP8We1SCoS47DrQ/edit?usp=sharing"",""จัดที่ดิน!X34"")"),7184.08)</f>
        <v>7184.08</v>
      </c>
      <c r="K359" s="497">
        <f t="shared" ca="1" si="161"/>
        <v>102.62971428571429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IFERROR(__xludf.DUMMYFUNCTION("IMPORTRANGE(""https://docs.google.com/spreadsheets/d/1XWAQStnk-4SwqDmLtmXYiTMKHgktTP8We1SCoS47DrQ/edit?usp=sharing"",""จัดที่ดิน!Y34"")"),426)</f>
        <v>426</v>
      </c>
      <c r="K360" s="497">
        <f t="shared" ca="1" si="161"/>
        <v>60.857142857142854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IFERROR(__xludf.DUMMYFUNCTION("IMPORTRANGE(""https://docs.google.com/spreadsheets/d/1XWAQStnk-4SwqDmLtmXYiTMKHgktTP8We1SCoS47DrQ/edit?usp=sharing"",""จัดที่ดิน!Z34"")"),4514.83)</f>
        <v>4514.83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IFERROR(__xludf.DUMMYFUNCTION("IMPORTRANGE(""https://docs.google.com/spreadsheets/d/1XWAQStnk-4SwqDmLtmXYiTMKHgktTP8We1SCoS47DrQ/edit?usp=sharing"",""จัดที่ดิน!AA34"")"),294)</f>
        <v>294</v>
      </c>
      <c r="K362" s="497">
        <f t="shared" ca="1" si="161"/>
        <v>42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IFERROR(__xludf.DUMMYFUNCTION("IMPORTRANGE(""https://docs.google.com/spreadsheets/d/1XWAQStnk-4SwqDmLtmXYiTMKHgktTP8We1SCoS47DrQ/edit?usp=sharing"",""จัดที่ดิน!AB34"")"),3042.35)</f>
        <v>3042.35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809</v>
      </c>
      <c r="K364" s="479">
        <f t="shared" ca="1" si="161"/>
        <v>55.793103448275865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59</v>
      </c>
      <c r="K365" s="491">
        <f t="shared" ca="1" si="161"/>
        <v>59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IFERROR(__xludf.DUMMYFUNCTION("IMPORTRANGE(""https://docs.google.com/spreadsheets/d/1XWAQStnk-4SwqDmLtmXYiTMKHgktTP8We1SCoS47DrQ/edit?usp=sharing"",""จัดที่ดิน!E34"")"),158)</f>
        <v>158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IFERROR(__xludf.DUMMYFUNCTION("IMPORTRANGE(""https://docs.google.com/spreadsheets/d/1XWAQStnk-4SwqDmLtmXYiTMKHgktTP8We1SCoS47DrQ/edit?usp=sharing"",""จัดที่ดิน!F34"")"),1783.76)</f>
        <v>1783.76</v>
      </c>
      <c r="K369" s="497">
        <f t="shared" ca="1" si="163"/>
        <v>178.376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IFERROR(__xludf.DUMMYFUNCTION("IMPORTRANGE(""https://docs.google.com/spreadsheets/d/1XWAQStnk-4SwqDmLtmXYiTMKHgktTP8We1SCoS47DrQ/edit?usp=sharing"",""จัดที่ดิน!G34"")"),56)</f>
        <v>56</v>
      </c>
      <c r="K370" s="497">
        <f t="shared" ca="1" si="163"/>
        <v>56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IFERROR(__xludf.DUMMYFUNCTION("IMPORTRANGE(""https://docs.google.com/spreadsheets/d/1XWAQStnk-4SwqDmLtmXYiTMKHgktTP8We1SCoS47DrQ/edit?usp=sharing"",""จัดที่ดิน!H34"")"),699.45)</f>
        <v>699.45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IFERROR(__xludf.DUMMYFUNCTION("IMPORTRANGE(""https://docs.google.com/spreadsheets/d/1XWAQStnk-4SwqDmLtmXYiTMKHgktTP8We1SCoS47DrQ/edit?usp=sharing"",""จัดที่ดิน!I34"")"),59)</f>
        <v>59</v>
      </c>
      <c r="K372" s="497">
        <f t="shared" ca="1" si="163"/>
        <v>59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IFERROR(__xludf.DUMMYFUNCTION("IMPORTRANGE(""https://docs.google.com/spreadsheets/d/1XWAQStnk-4SwqDmLtmXYiTMKHgktTP8We1SCoS47DrQ/edit?usp=sharing"",""จัดที่ดิน!J34"")"),713.15)</f>
        <v>713.15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750</v>
      </c>
      <c r="K374" s="491">
        <f t="shared" ca="1" si="163"/>
        <v>55.555555555555557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IFERROR(__xludf.DUMMYFUNCTION("IMPORTRANGE(""https://docs.google.com/spreadsheets/d/1XWAQStnk-4SwqDmLtmXYiTMKHgktTP8We1SCoS47DrQ/edit?usp=sharing"",""จัดที่ดิน!AH34"")"),508)</f>
        <v>508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IFERROR(__xludf.DUMMYFUNCTION("IMPORTRANGE(""https://docs.google.com/spreadsheets/d/1XWAQStnk-4SwqDmLtmXYiTMKHgktTP8We1SCoS47DrQ/edit?usp=sharing"",""จัดที่ดิน!AI34"")"),5400.32)</f>
        <v>5400.32</v>
      </c>
      <c r="K378" s="497">
        <f t="shared" ca="1" si="164"/>
        <v>90.00533333333334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IFERROR(__xludf.DUMMYFUNCTION("IMPORTRANGE(""https://docs.google.com/spreadsheets/d/1XWAQStnk-4SwqDmLtmXYiTMKHgktTP8We1SCoS47DrQ/edit?usp=sharing"",""จัดที่ดิน!AJ34"")"),1008)</f>
        <v>1008</v>
      </c>
      <c r="K379" s="497">
        <f t="shared" ca="1" si="164"/>
        <v>74.666666666666671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IFERROR(__xludf.DUMMYFUNCTION("IMPORTRANGE(""https://docs.google.com/spreadsheets/d/1XWAQStnk-4SwqDmLtmXYiTMKHgktTP8We1SCoS47DrQ/edit?usp=sharing"",""จัดที่ดิน!AK34"")"),13406.29)</f>
        <v>13406.29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IFERROR(__xludf.DUMMYFUNCTION("IMPORTRANGE(""https://docs.google.com/spreadsheets/d/1XWAQStnk-4SwqDmLtmXYiTMKHgktTP8We1SCoS47DrQ/edit?usp=sharing"",""จัดที่ดิน!AL34"")"),750)</f>
        <v>750</v>
      </c>
      <c r="K381" s="497">
        <f t="shared" ca="1" si="164"/>
        <v>55.555555555555557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IFERROR(__xludf.DUMMYFUNCTION("IMPORTRANGE(""https://docs.google.com/spreadsheets/d/1XWAQStnk-4SwqDmLtmXYiTMKHgktTP8We1SCoS47DrQ/edit?usp=sharing"",""จัดที่ดิน!AM34"")"),9905.76)</f>
        <v>9905.76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2395964</v>
      </c>
      <c r="M414" s="552">
        <f t="shared" ca="1" si="181"/>
        <v>2398964</v>
      </c>
      <c r="N414" s="552">
        <f t="shared" si="181"/>
        <v>2031139.4</v>
      </c>
      <c r="O414" s="552">
        <f ca="1">IF(L414&gt;0,N414*100/L414,0)</f>
        <v>84.77336888200324</v>
      </c>
      <c r="P414" s="552">
        <f ca="1">IF(M414&gt;0,N414*100/M414,0)</f>
        <v>84.667356408849827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73772</v>
      </c>
      <c r="O419" s="155">
        <f t="shared" ref="O419:O424" ca="1" si="185">IF(L419&gt;0,N419*100/L419,0)</f>
        <v>93.785914060513605</v>
      </c>
      <c r="P419" s="155">
        <f t="shared" ref="P419:P424" ca="1" si="186">IF(M419&gt;0,N419*100/M419,0)</f>
        <v>93.785914060513605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73772</v>
      </c>
      <c r="O421" s="93">
        <f t="shared" ca="1" si="185"/>
        <v>93.785914060513605</v>
      </c>
      <c r="P421" s="93">
        <f t="shared" ca="1" si="186"/>
        <v>93.785914060513605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73772</v>
      </c>
      <c r="O422" s="497">
        <f t="shared" ca="1" si="185"/>
        <v>93.785914060513605</v>
      </c>
      <c r="P422" s="497">
        <f t="shared" ca="1" si="186"/>
        <v>93.785914060513605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73772</v>
      </c>
      <c r="O424" s="93">
        <f t="shared" ca="1" si="185"/>
        <v>93.785914060513605</v>
      </c>
      <c r="P424" s="93">
        <f t="shared" ca="1" si="186"/>
        <v>93.785914060513605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64100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51</v>
      </c>
      <c r="K465" s="589">
        <f t="shared" ref="K465:K466" ca="1" si="205">IF(I465&gt;0,J465*100/I465,0)</f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384654</v>
      </c>
      <c r="O467" s="195">
        <f t="shared" ref="O467:O472" ca="1" si="207">IF(L467&gt;0,N467*100/L467,0)</f>
        <v>93.76019188159502</v>
      </c>
      <c r="P467" s="195">
        <f t="shared" ref="P467:P472" ca="1" si="208">IF(M467&gt;0,N467*100/M467,0)</f>
        <v>93.76019188159502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384654</v>
      </c>
      <c r="O469" s="93">
        <f t="shared" ca="1" si="207"/>
        <v>93.76019188159502</v>
      </c>
      <c r="P469" s="93">
        <f t="shared" ca="1" si="208"/>
        <v>93.76019188159502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384654</v>
      </c>
      <c r="O470" s="497">
        <f t="shared" ca="1" si="207"/>
        <v>93.76019188159502</v>
      </c>
      <c r="P470" s="497">
        <f t="shared" ca="1" si="208"/>
        <v>93.76019188159502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384654</v>
      </c>
      <c r="O472" s="93">
        <f t="shared" ca="1" si="207"/>
        <v>93.76019188159502</v>
      </c>
      <c r="P472" s="93">
        <f t="shared" ca="1" si="208"/>
        <v>93.76019188159502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314435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70219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/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IFERROR(__xludf.DUMMYFUNCTION("IMPORTRANGE(""https://docs.google.com/spreadsheets/d/1QqKyyYR6Q21VydFLVH3TRQUabQu_ym0Zz7PgGX0-kHA/edit?usp=sharing"",""แผน!GU34"")"),0)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99295</v>
      </c>
      <c r="J543" s="684">
        <f t="shared" si="235"/>
        <v>99295</v>
      </c>
      <c r="K543" s="685">
        <f t="shared" ca="1" si="234"/>
        <v>100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691681</v>
      </c>
      <c r="M544" s="155">
        <f t="shared" ca="1" si="236"/>
        <v>694681</v>
      </c>
      <c r="N544" s="155">
        <f t="shared" si="236"/>
        <v>528542</v>
      </c>
      <c r="O544" s="155">
        <f t="shared" ref="O544:O549" ca="1" si="237">IF(L544&gt;0,N544*100/L544,0)</f>
        <v>76.414127321698871</v>
      </c>
      <c r="P544" s="155">
        <f t="shared" ref="P544:P549" ca="1" si="238">IF(M544&gt;0,N544*100/M544,0)</f>
        <v>76.084130701717768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691681</v>
      </c>
      <c r="M546" s="93">
        <f t="shared" ca="1" si="240"/>
        <v>694681</v>
      </c>
      <c r="N546" s="93">
        <f t="shared" si="240"/>
        <v>528542</v>
      </c>
      <c r="O546" s="93">
        <f t="shared" ca="1" si="237"/>
        <v>76.414127321698871</v>
      </c>
      <c r="P546" s="93">
        <f t="shared" ca="1" si="238"/>
        <v>76.084130701717768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691681</v>
      </c>
      <c r="M547" s="497">
        <f t="shared" ca="1" si="241"/>
        <v>694681</v>
      </c>
      <c r="N547" s="497">
        <f t="shared" si="241"/>
        <v>528542</v>
      </c>
      <c r="O547" s="497">
        <f t="shared" ca="1" si="237"/>
        <v>76.414127321698871</v>
      </c>
      <c r="P547" s="497">
        <f t="shared" ca="1" si="238"/>
        <v>76.084130701717768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IFERROR(__xludf.DUMMYFUNCTION("IMPORTRANGE(""https://docs.google.com/spreadsheets/d/1QqKyyYR6Q21VydFLVH3TRQUabQu_ym0Zz7PgGX0-kHA/edit?usp=sharing"",""แผน!HB34"")"),691681)</f>
        <v>691681</v>
      </c>
      <c r="M549" s="93">
        <f ca="1">L549+3000</f>
        <v>694681</v>
      </c>
      <c r="N549" s="93">
        <f>N550+N551+N552+N553+N554</f>
        <v>528542</v>
      </c>
      <c r="O549" s="93">
        <f t="shared" ca="1" si="237"/>
        <v>76.414127321698871</v>
      </c>
      <c r="P549" s="93">
        <f t="shared" ca="1" si="238"/>
        <v>76.084130701717768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63508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109351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528542-N551-N552</f>
        <v>355683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99295</v>
      </c>
      <c r="J559" s="705">
        <f t="shared" si="245"/>
        <v>99295</v>
      </c>
      <c r="K559" s="674">
        <f t="shared" ref="K559:K561" ca="1" si="246">IF(I559&gt;0,J559*100/I559,0)</f>
        <v>100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8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8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8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8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8081.89</v>
      </c>
      <c r="J592" s="705">
        <f t="shared" si="253"/>
        <v>5066</v>
      </c>
      <c r="K592" s="674">
        <f t="shared" ref="K592:K594" ca="1" si="254">IF(I592&gt;0,J592*100/I592,0)</f>
        <v>62.683357481975129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5066</v>
      </c>
      <c r="K593" s="411">
        <f t="shared" ca="1" si="254"/>
        <v>62.683357481975129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435</v>
      </c>
      <c r="K594" s="411">
        <f t="shared" ca="1" si="254"/>
        <v>62.231759656652358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4808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411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3678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330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1130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81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258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24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167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91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8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IFERROR(__xludf.DUMMYFUNCTION("IMPORTRANGE(""https://docs.google.com/spreadsheets/d/1QqKyyYR6Q21VydFLVH3TRQUabQu_ym0Zz7PgGX0-kHA/edit?usp=sharing"",""แผน!HL34"")"),121)</f>
        <v>121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IFERROR(__xludf.DUMMYFUNCTION("IMPORTRANGE(""https://docs.google.com/spreadsheets/d/1QqKyyYR6Q21VydFLVH3TRQUabQu_ym0Zz7PgGX0-kHA/edit?usp=sharing"",""แผน!HK34"")"),6)</f>
        <v>6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1200</v>
      </c>
      <c r="J628" s="738">
        <f t="shared" ca="1" si="262"/>
        <v>1256</v>
      </c>
      <c r="K628" s="739">
        <f ca="1">IF(I628&gt;0,J628*100/I628,0)</f>
        <v>104.66666666666667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1010701.4</v>
      </c>
      <c r="O629" s="195">
        <f t="shared" ref="O629:O634" ca="1" si="264">IF(L629&gt;0,N629*100/L629,0)</f>
        <v>88.474084578551611</v>
      </c>
      <c r="P629" s="195">
        <f t="shared" ref="P629:P634" ca="1" si="265">IF(M629&gt;0,N629*100/M629,0)</f>
        <v>88.474084578551611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1010701.4</v>
      </c>
      <c r="O631" s="93">
        <f t="shared" ca="1" si="264"/>
        <v>88.474084578551611</v>
      </c>
      <c r="P631" s="93">
        <f t="shared" ca="1" si="265"/>
        <v>88.474084578551611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1010701.4</v>
      </c>
      <c r="O632" s="497">
        <f t="shared" ca="1" si="264"/>
        <v>88.474084578551611</v>
      </c>
      <c r="P632" s="497">
        <f t="shared" ca="1" si="265"/>
        <v>88.474084578551611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1010701.4</v>
      </c>
      <c r="O634" s="93">
        <f t="shared" ca="1" si="264"/>
        <v>88.474084578551611</v>
      </c>
      <c r="P634" s="93">
        <f t="shared" ca="1" si="265"/>
        <v>88.474084578551611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229748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1010701.4-N636-N637</f>
        <v>735953.4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IFERROR(__xludf.DUMMYFUNCTION("IMPORTRANGE(""https://docs.google.com/spreadsheets/d/1XWAQStnk-4SwqDmLtmXYiTMKHgktTP8We1SCoS47DrQ/edit?usp=sharing"",""จัดที่ดิน!AS34"")"),1232)</f>
        <v>1232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IFERROR(__xludf.DUMMYFUNCTION("IMPORTRANGE(""https://docs.google.com/spreadsheets/d/1XWAQStnk-4SwqDmLtmXYiTMKHgktTP8We1SCoS47DrQ/edit?usp=sharing"",""จัดที่ดิน!AT34"")"),731.5)</f>
        <v>731.5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IFERROR(__xludf.DUMMYFUNCTION("IMPORTRANGE(""https://docs.google.com/spreadsheets/d/1XWAQStnk-4SwqDmLtmXYiTMKHgktTP8We1SCoS47DrQ/edit?usp=sharing"",""จัดที่ดิน!AU34"")"),1283)</f>
        <v>1283</v>
      </c>
      <c r="K647" s="163">
        <f t="shared" ca="1" si="271"/>
        <v>106.91666666666667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IFERROR(__xludf.DUMMYFUNCTION("IMPORTRANGE(""https://docs.google.com/spreadsheets/d/1XWAQStnk-4SwqDmLtmXYiTMKHgktTP8We1SCoS47DrQ/edit?usp=sharing"",""จัดที่ดิน!AV34"")"),748.48)</f>
        <v>748.48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IFERROR(__xludf.DUMMYFUNCTION("IMPORTRANGE(""https://docs.google.com/spreadsheets/d/1XWAQStnk-4SwqDmLtmXYiTMKHgktTP8We1SCoS47DrQ/edit?usp=sharing"",""จัดที่ดิน!AW34"")"),1261)</f>
        <v>1261</v>
      </c>
      <c r="K649" s="163">
        <f t="shared" ca="1" si="271"/>
        <v>105.08333333333333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IFERROR(__xludf.DUMMYFUNCTION("IMPORTRANGE(""https://docs.google.com/spreadsheets/d/1XWAQStnk-4SwqDmLtmXYiTMKHgktTP8We1SCoS47DrQ/edit?usp=sharing"",""จัดที่ดิน!AX34"")"),739.32)</f>
        <v>739.32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IFERROR(__xludf.DUMMYFUNCTION("IMPORTRANGE(""https://docs.google.com/spreadsheets/d/1XWAQStnk-4SwqDmLtmXYiTMKHgktTP8We1SCoS47DrQ/edit?usp=sharing"",""จัดที่ดิน!AY34"")"),1256)</f>
        <v>1256</v>
      </c>
      <c r="K651" s="163">
        <f t="shared" ca="1" si="271"/>
        <v>104.66666666666667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IFERROR(__xludf.DUMMYFUNCTION("IMPORTRANGE(""https://docs.google.com/spreadsheets/d/1XWAQStnk-4SwqDmLtmXYiTMKHgktTP8We1SCoS47DrQ/edit?usp=sharing"",""จัดที่ดิน!AZ34"")"),734.03)</f>
        <v>734.03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17270</v>
      </c>
      <c r="O655" s="195">
        <f t="shared" ref="O655:O660" ca="1" si="274">IF(L655&gt;0,N655*100/L655,0)</f>
        <v>110.7051282051282</v>
      </c>
      <c r="P655" s="195">
        <f t="shared" ref="P655:P660" ca="1" si="275">IF(M655&gt;0,N655*100/M655,0)</f>
        <v>110.7051282051282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17270</v>
      </c>
      <c r="O657" s="93">
        <f t="shared" ca="1" si="274"/>
        <v>110.7051282051282</v>
      </c>
      <c r="P657" s="93">
        <f t="shared" ca="1" si="275"/>
        <v>110.7051282051282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17270</v>
      </c>
      <c r="O658" s="497">
        <f t="shared" ca="1" si="274"/>
        <v>110.7051282051282</v>
      </c>
      <c r="P658" s="497">
        <f t="shared" ca="1" si="275"/>
        <v>110.7051282051282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17270</v>
      </c>
      <c r="O660" s="93">
        <f t="shared" ca="1" si="274"/>
        <v>110.7051282051282</v>
      </c>
      <c r="P660" s="93">
        <f t="shared" ca="1" si="275"/>
        <v>110.7051282051282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10650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f>2160+360+1940+2160</f>
        <v>6620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IFERROR(__xludf.DUMMYFUNCTION("IMPORTRANGE(""https://docs.google.com/spreadsheets/d/1QqKyyYR6Q21VydFLVH3TRQUabQu_ym0Zz7PgGX0-kHA/edit?usp=sharing"",""แผน!IA34"")"),100)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512</v>
      </c>
      <c r="K673" s="497">
        <f t="shared" ca="1" si="281"/>
        <v>512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IFERROR(__xludf.DUMMYFUNCTION("IMPORTRANGE(""https://docs.google.com/spreadsheets/d/1QqKyyYR6Q21VydFLVH3TRQUabQu_ym0Zz7PgGX0-kHA/edit?usp=sharing"",""แผน!IB34"")"),0)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16200</v>
      </c>
      <c r="O685" s="195">
        <f t="shared" ref="O685:O688" ca="1" si="283">IF(L685&gt;0,N685*100/L685,0)</f>
        <v>28.222996515679444</v>
      </c>
      <c r="P685" s="195">
        <f t="shared" ref="P685:P688" ca="1" si="284">IF(M685&gt;0,N685*100/M685,0)</f>
        <v>28.222996515679444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16200</v>
      </c>
      <c r="O687" s="93">
        <f t="shared" ca="1" si="283"/>
        <v>28.222996515679444</v>
      </c>
      <c r="P687" s="93">
        <f t="shared" ca="1" si="284"/>
        <v>28.222996515679444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16200</v>
      </c>
      <c r="O688" s="497">
        <f t="shared" ca="1" si="283"/>
        <v>28.222996515679444</v>
      </c>
      <c r="P688" s="497">
        <f t="shared" ca="1" si="284"/>
        <v>28.222996515679444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16200</v>
      </c>
      <c r="O690" s="93">
        <f ca="1">IF(L690&gt;0,N690*100/L690,0)</f>
        <v>28.222996515679444</v>
      </c>
      <c r="P690" s="93">
        <f ca="1">IF(M690&gt;0,N690*100/M690,0)</f>
        <v>28.222996515679444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f>1360+860+1720+1360+860+720+9320</f>
        <v>16200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IFERROR(__xludf.DUMMYFUNCTION("IMPORTRANGE(""https://docs.google.com/spreadsheets/d/1QqKyyYR6Q21VydFLVH3TRQUabQu_ym0Zz7PgGX0-kHA/edit?usp=sharing"",""แผน!IE34"")"),1368)</f>
        <v>1368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IFERROR(__xludf.DUMMYFUNCTION("IMPORTRANGE(""https://docs.google.com/spreadsheets/d/1QqKyyYR6Q21VydFLVH3TRQUabQu_ym0Zz7PgGX0-kHA/edit?usp=sharing"",""แผน!IH34"")"),84)</f>
        <v>84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IFERROR(__xludf.DUMMYFUNCTION("IMPORTRANGE(""https://docs.google.com/spreadsheets/d/1QqKyyYR6Q21VydFLVH3TRQUabQu_ym0Zz7PgGX0-kHA/edit?usp=sharing"",""แผน!IJ34"")"),45)</f>
        <v>45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IFERROR(__xludf.DUMMYFUNCTION("IMPORTRANGE(""https://docs.google.com/spreadsheets/d/1QqKyyYR6Q21VydFLVH3TRQUabQu_ym0Zz7PgGX0-kHA/edit?usp=sharing"",""แผน!IK34"")"),540)</f>
        <v>540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IFERROR(__xludf.DUMMYFUNCTION("IMPORTRANGE(""https://docs.google.com/spreadsheets/d/1QqKyyYR6Q21VydFLVH3TRQUabQu_ym0Zz7PgGX0-kHA/edit?usp=sharing"",""แผน!IP34"")"),192)</f>
        <v>192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IFERROR(__xludf.DUMMYFUNCTION("IMPORTRANGE(""https://docs.google.com/spreadsheets/d/19vJNZY_5yjcGF2XGBMNZRCAIB0Kwfpjp8YEOfu-bneM/edit?usp=sharing"",""งานกองทุน!F34"")"),2792900)</f>
        <v>2792900</v>
      </c>
      <c r="K821" s="497">
        <f t="shared" ref="K821:K828" ca="1" si="335">IF(I821&gt;0,J821*100/I821,0)</f>
        <v>87.601605975284556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IFERROR(__xludf.DUMMYFUNCTION("IMPORTRANGE(""https://docs.google.com/spreadsheets/d/19vJNZY_5yjcGF2XGBMNZRCAIB0Kwfpjp8YEOfu-bneM/edit?usp=sharing"",""งานกองทุน!E34"")"),99)</f>
        <v>99</v>
      </c>
      <c r="K822" s="497">
        <f t="shared" ca="1" si="335"/>
        <v>103.125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IFERROR(__xludf.DUMMYFUNCTION("IMPORTRANGE(""https://docs.google.com/spreadsheets/d/19vJNZY_5yjcGF2XGBMNZRCAIB0Kwfpjp8YEOfu-bneM/edit?usp=sharing"",""งานกองทุน!K34"")"),554916.24)</f>
        <v>554916.24</v>
      </c>
      <c r="K823" s="497">
        <f t="shared" ca="1" si="335"/>
        <v>6.8995677126456245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IFERROR(__xludf.DUMMYFUNCTION("IMPORTRANGE(""https://docs.google.com/spreadsheets/d/19vJNZY_5yjcGF2XGBMNZRCAIB0Kwfpjp8YEOfu-bneM/edit?usp=sharing"",""งานกองทุน!J34"")"),142)</f>
        <v>142</v>
      </c>
      <c r="K824" s="497">
        <f t="shared" ca="1" si="335"/>
        <v>42.388059701492537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IFERROR(__xludf.DUMMYFUNCTION("IMPORTRANGE(""https://docs.google.com/spreadsheets/d/19vJNZY_5yjcGF2XGBMNZRCAIB0Kwfpjp8YEOfu-bneM/edit?usp=sharing"",""งานกองทุน!P34"")"),990276.68)</f>
        <v>990276.68</v>
      </c>
      <c r="K825" s="497">
        <f t="shared" ca="1" si="335"/>
        <v>130.98007530943102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IFERROR(__xludf.DUMMYFUNCTION("IMPORTRANGE(""https://docs.google.com/spreadsheets/d/19vJNZY_5yjcGF2XGBMNZRCAIB0Kwfpjp8YEOfu-bneM/edit?usp=sharing"",""งานกองทุน!O34"")"),42)</f>
        <v>42</v>
      </c>
      <c r="K826" s="497">
        <f t="shared" ca="1" si="335"/>
        <v>62.686567164179102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8545-3EC3-4681-A123-53F092FA48D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5405119</v>
      </c>
      <c r="M8" s="22">
        <f t="shared" ca="1" si="0"/>
        <v>5534558</v>
      </c>
      <c r="N8" s="22">
        <f t="shared" ca="1" si="0"/>
        <v>4222668.07</v>
      </c>
      <c r="O8" s="22">
        <f t="shared" ref="O8:O16" ca="1" si="1">IF(L8&gt;0,N8*100/L8,0)</f>
        <v>78.123498668576957</v>
      </c>
      <c r="P8" s="22">
        <f t="shared" ref="P8:P16" ca="1" si="2">IF(M8&gt;0,N8*100/M8,0)</f>
        <v>76.296392051542327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5405119</v>
      </c>
      <c r="M10" s="30">
        <f t="shared" ca="1" si="3"/>
        <v>5534558</v>
      </c>
      <c r="N10" s="30">
        <f t="shared" ca="1" si="3"/>
        <v>4222668.07</v>
      </c>
      <c r="O10" s="30">
        <f t="shared" ca="1" si="1"/>
        <v>78.123498668576957</v>
      </c>
      <c r="P10" s="30">
        <f t="shared" ca="1" si="2"/>
        <v>76.296392051542327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5229719</v>
      </c>
      <c r="M11" s="497">
        <f t="shared" ca="1" si="4"/>
        <v>5373158</v>
      </c>
      <c r="N11" s="497">
        <f t="shared" ca="1" si="4"/>
        <v>4061268.07</v>
      </c>
      <c r="O11" s="497">
        <f t="shared" ca="1" si="1"/>
        <v>77.657481597003581</v>
      </c>
      <c r="P11" s="497">
        <f t="shared" ca="1" si="2"/>
        <v>75.584378311599991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5229719</v>
      </c>
      <c r="M13" s="93">
        <f t="shared" ca="1" si="5"/>
        <v>5373158</v>
      </c>
      <c r="N13" s="93">
        <f t="shared" ca="1" si="5"/>
        <v>4061268.07</v>
      </c>
      <c r="O13" s="93">
        <f t="shared" ca="1" si="1"/>
        <v>77.657481597003581</v>
      </c>
      <c r="P13" s="93">
        <f t="shared" ca="1" si="2"/>
        <v>75.584378311599991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3545415</v>
      </c>
      <c r="N18" s="22">
        <f t="shared" ca="1" si="8"/>
        <v>2852576.05</v>
      </c>
      <c r="O18" s="22">
        <f t="shared" ref="O18:O26" ca="1" si="9">IF(L18&gt;0,N18*100/L18,0)</f>
        <v>84.83560621268559</v>
      </c>
      <c r="P18" s="22">
        <f t="shared" ref="P18:P26" ca="1" si="10">IF(M18&gt;0,N18*100/M18,0)</f>
        <v>80.458170623185154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3545415</v>
      </c>
      <c r="N20" s="30">
        <f t="shared" ca="1" si="11"/>
        <v>2852576.05</v>
      </c>
      <c r="O20" s="30">
        <f t="shared" ca="1" si="9"/>
        <v>84.83560621268559</v>
      </c>
      <c r="P20" s="30">
        <f t="shared" ca="1" si="10"/>
        <v>80.458170623185154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3384015</v>
      </c>
      <c r="N21" s="497">
        <f t="shared" ca="1" si="12"/>
        <v>2691176.05</v>
      </c>
      <c r="O21" s="497">
        <f t="shared" ca="1" si="9"/>
        <v>84.440311257187233</v>
      </c>
      <c r="P21" s="497">
        <f t="shared" ca="1" si="10"/>
        <v>79.526126509486517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3384015</v>
      </c>
      <c r="N23" s="93">
        <f t="shared" ca="1" si="13"/>
        <v>2691176.05</v>
      </c>
      <c r="O23" s="93">
        <f t="shared" ca="1" si="9"/>
        <v>84.440311257187233</v>
      </c>
      <c r="P23" s="93">
        <f t="shared" ca="1" si="10"/>
        <v>79.526126509486517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2042644</v>
      </c>
      <c r="M28" s="22">
        <f t="shared" ca="1" si="16"/>
        <v>1989143</v>
      </c>
      <c r="N28" s="22">
        <f t="shared" si="16"/>
        <v>1370092.02</v>
      </c>
      <c r="O28" s="22">
        <f t="shared" ref="O28:O37" ca="1" si="17">IF(L28&gt;0,N28*100/L28,0)</f>
        <v>67.074439794697454</v>
      </c>
      <c r="P28" s="22">
        <f t="shared" ref="P28:P37" ca="1" si="18">IF(M28&gt;0,N28*100/M28,0)</f>
        <v>68.878507980572536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2042644</v>
      </c>
      <c r="M30" s="30">
        <f t="shared" ca="1" si="19"/>
        <v>1989143</v>
      </c>
      <c r="N30" s="30">
        <f t="shared" si="19"/>
        <v>1370092.02</v>
      </c>
      <c r="O30" s="30">
        <f t="shared" ca="1" si="17"/>
        <v>67.074439794697454</v>
      </c>
      <c r="P30" s="30">
        <f t="shared" ca="1" si="18"/>
        <v>68.878507980572536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2042644</v>
      </c>
      <c r="M31" s="497">
        <f t="shared" ca="1" si="20"/>
        <v>1989143</v>
      </c>
      <c r="N31" s="497">
        <f t="shared" si="20"/>
        <v>1370092.02</v>
      </c>
      <c r="O31" s="497">
        <f t="shared" ca="1" si="17"/>
        <v>67.074439794697454</v>
      </c>
      <c r="P31" s="497">
        <f t="shared" ca="1" si="18"/>
        <v>68.878507980572536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2042644</v>
      </c>
      <c r="M33" s="93">
        <f t="shared" ca="1" si="21"/>
        <v>1989143</v>
      </c>
      <c r="N33" s="93">
        <f t="shared" si="21"/>
        <v>1370092.02</v>
      </c>
      <c r="O33" s="93">
        <f t="shared" ca="1" si="17"/>
        <v>67.074439794697454</v>
      </c>
      <c r="P33" s="93">
        <f t="shared" ca="1" si="18"/>
        <v>68.878507980572536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3362475</v>
      </c>
      <c r="M37" s="871">
        <f t="shared" ca="1" si="24"/>
        <v>3545415</v>
      </c>
      <c r="N37" s="871">
        <f t="shared" ca="1" si="24"/>
        <v>2852576.05</v>
      </c>
      <c r="O37" s="871">
        <f t="shared" ca="1" si="17"/>
        <v>84.83560621268559</v>
      </c>
      <c r="P37" s="871">
        <f t="shared" ca="1" si="18"/>
        <v>80.458170623185154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493380</v>
      </c>
      <c r="N41" s="85">
        <f t="shared" ca="1" si="25"/>
        <v>382890</v>
      </c>
      <c r="O41" s="85">
        <f t="shared" ref="O41:O49" ca="1" si="26">IF(L41&gt;0,N41*100/L41,0)</f>
        <v>88.447678447678442</v>
      </c>
      <c r="P41" s="85">
        <f t="shared" ref="P41:P49" ca="1" si="27">IF(M41&gt;0,N41*100/M41,0)</f>
        <v>77.605496777331879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493380</v>
      </c>
      <c r="N43" s="92">
        <f t="shared" ca="1" si="28"/>
        <v>382890</v>
      </c>
      <c r="O43" s="92">
        <f t="shared" ca="1" si="26"/>
        <v>88.447678447678442</v>
      </c>
      <c r="P43" s="92">
        <f t="shared" ca="1" si="27"/>
        <v>77.605496777331879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493380</v>
      </c>
      <c r="N44" s="497">
        <f t="shared" ca="1" si="29"/>
        <v>382890</v>
      </c>
      <c r="O44" s="497">
        <f t="shared" ca="1" si="26"/>
        <v>88.447678447678442</v>
      </c>
      <c r="P44" s="497">
        <f t="shared" ca="1" si="27"/>
        <v>77.605496777331879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IFERROR(__xludf.DUMMYFUNCTION("IMPORTRANGE(""https://docs.google.com/spreadsheets/d/1MeEWN-I1oV_STSDYn1IFDPWt_1FKiwhDph83XaGc0o0/edit?usp=sharing"",""งบพรบ!R35"")"),493380)</f>
        <v>493380</v>
      </c>
      <c r="N46" s="93">
        <f ca="1">IFERROR(__xludf.DUMMYFUNCTION("IMPORTRANGE(""https://docs.google.com/spreadsheets/d/1MeEWN-I1oV_STSDYn1IFDPWt_1FKiwhDph83XaGc0o0/edit?usp=sharing"",""งบพรบ!T35"")"),382890)</f>
        <v>382890</v>
      </c>
      <c r="O46" s="93">
        <f t="shared" ca="1" si="26"/>
        <v>88.447678447678442</v>
      </c>
      <c r="P46" s="93">
        <f t="shared" ca="1" si="27"/>
        <v>77.605496777331879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664100</v>
      </c>
      <c r="N53" s="116">
        <f t="shared" ca="1" si="31"/>
        <v>549827.77</v>
      </c>
      <c r="O53" s="116">
        <f t="shared" ref="O53:O61" ca="1" si="32">IF(L53&gt;0,N53*100/L53,0)</f>
        <v>81.588925656625605</v>
      </c>
      <c r="P53" s="116">
        <f t="shared" ref="P53:P61" ca="1" si="33">IF(M53&gt;0,N53*100/M53,0)</f>
        <v>82.792918235205548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664100</v>
      </c>
      <c r="N55" s="123">
        <f t="shared" ca="1" si="34"/>
        <v>549827.77</v>
      </c>
      <c r="O55" s="123">
        <f t="shared" ca="1" si="32"/>
        <v>81.588925656625605</v>
      </c>
      <c r="P55" s="123">
        <f t="shared" ca="1" si="33"/>
        <v>82.792918235205548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634100</v>
      </c>
      <c r="N56" s="497">
        <f t="shared" ca="1" si="35"/>
        <v>519827.77</v>
      </c>
      <c r="O56" s="497">
        <f t="shared" ca="1" si="32"/>
        <v>81.978831414603377</v>
      </c>
      <c r="P56" s="497">
        <f t="shared" ca="1" si="33"/>
        <v>81.978831414603377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IFERROR(__xludf.DUMMYFUNCTION("IMPORTRANGE(""https://docs.google.com/spreadsheets/d/1MeEWN-I1oV_STSDYn1IFDPWt_1FKiwhDph83XaGc0o0/edit?usp=sharing"",""งบพรบ!AB35"")"),634100)</f>
        <v>634100</v>
      </c>
      <c r="N58" s="93">
        <f ca="1">IFERROR(__xludf.DUMMYFUNCTION("IMPORTRANGE(""https://docs.google.com/spreadsheets/d/1MeEWN-I1oV_STSDYn1IFDPWt_1FKiwhDph83XaGc0o0/edit?usp=sharing"",""งบพรบ!AD35"")"),519827.77)</f>
        <v>519827.77</v>
      </c>
      <c r="O58" s="93">
        <f t="shared" ca="1" si="32"/>
        <v>81.978831414603377</v>
      </c>
      <c r="P58" s="93">
        <f t="shared" ca="1" si="33"/>
        <v>81.978831414603377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901760</v>
      </c>
      <c r="N66" s="155">
        <f t="shared" ca="1" si="39"/>
        <v>729361.06</v>
      </c>
      <c r="O66" s="155">
        <f t="shared" ref="O66:O74" ca="1" si="40">IF(L66&gt;0,N66*100/L66,0)</f>
        <v>82.404367868037511</v>
      </c>
      <c r="P66" s="155">
        <f t="shared" ref="P66:P74" ca="1" si="41">IF(M66&gt;0,N66*100/M66,0)</f>
        <v>80.881948633782827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901760</v>
      </c>
      <c r="N68" s="93">
        <f t="shared" ca="1" si="42"/>
        <v>729361.06</v>
      </c>
      <c r="O68" s="93">
        <f t="shared" ca="1" si="40"/>
        <v>82.404367868037511</v>
      </c>
      <c r="P68" s="93">
        <f t="shared" ca="1" si="41"/>
        <v>80.881948633782827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901760</v>
      </c>
      <c r="N69" s="497">
        <f t="shared" ca="1" si="43"/>
        <v>729361.06</v>
      </c>
      <c r="O69" s="497">
        <f t="shared" ca="1" si="40"/>
        <v>82.404367868037511</v>
      </c>
      <c r="P69" s="497">
        <f t="shared" ca="1" si="41"/>
        <v>80.881948633782827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IFERROR(__xludf.DUMMYFUNCTION("IMPORTRANGE(""https://docs.google.com/spreadsheets/d/1MeEWN-I1oV_STSDYn1IFDPWt_1FKiwhDph83XaGc0o0/edit?usp=sharing"",""งบพรบ!AL35"")"),901760)</f>
        <v>901760</v>
      </c>
      <c r="N71" s="93">
        <f ca="1">IFERROR(__xludf.DUMMYFUNCTION("IMPORTRANGE(""https://docs.google.com/spreadsheets/d/1MeEWN-I1oV_STSDYn1IFDPWt_1FKiwhDph83XaGc0o0/edit?usp=sharing"",""งบพรบ!AN35"")"),729361.06)</f>
        <v>729361.06</v>
      </c>
      <c r="O71" s="93">
        <f t="shared" ca="1" si="40"/>
        <v>82.404367868037511</v>
      </c>
      <c r="P71" s="93">
        <f t="shared" ca="1" si="41"/>
        <v>80.881948633782827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62255</v>
      </c>
      <c r="O88" s="155">
        <f t="shared" ref="O88:O96" ca="1" si="50">IF(L88&gt;0,N88*100/L88,0)</f>
        <v>72.524464119291707</v>
      </c>
      <c r="P88" s="155">
        <f t="shared" ref="P88:P96" ca="1" si="51">IF(M88&gt;0,N88*100/M88,0)</f>
        <v>72.524464119291707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62255</v>
      </c>
      <c r="O90" s="93">
        <f t="shared" ca="1" si="50"/>
        <v>72.524464119291707</v>
      </c>
      <c r="P90" s="93">
        <f t="shared" ca="1" si="51"/>
        <v>72.524464119291707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62255</v>
      </c>
      <c r="O91" s="497">
        <f t="shared" ca="1" si="50"/>
        <v>72.524464119291707</v>
      </c>
      <c r="P91" s="497">
        <f t="shared" ca="1" si="51"/>
        <v>72.524464119291707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IFERROR(__xludf.DUMMYFUNCTION("IMPORTRANGE(""https://docs.google.com/spreadsheets/d/1MeEWN-I1oV_STSDYn1IFDPWt_1FKiwhDph83XaGc0o0/edit?usp=sharing"",""งบพรบ!AV35"")"),85840)</f>
        <v>85840</v>
      </c>
      <c r="N93" s="93">
        <f ca="1">IFERROR(__xludf.DUMMYFUNCTION("IMPORTRANGE(""https://docs.google.com/spreadsheets/d/1MeEWN-I1oV_STSDYn1IFDPWt_1FKiwhDph83XaGc0o0/edit?usp=sharing"",""งบพรบ!AX35"")"),62255)</f>
        <v>62255</v>
      </c>
      <c r="O93" s="93">
        <f t="shared" ca="1" si="50"/>
        <v>72.524464119291707</v>
      </c>
      <c r="P93" s="93">
        <f t="shared" ca="1" si="51"/>
        <v>72.524464119291707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38755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56.908785963101536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38755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56.908785963101536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38755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56.908785963101536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IFERROR(__xludf.DUMMYFUNCTION("IMPORTRANGE(""https://docs.google.com/spreadsheets/d/1MeEWN-I1oV_STSDYn1IFDPWt_1FKiwhDph83XaGc0o0/edit?usp=sharing"",""งบพรบ!CJ35"")"),38755)</f>
        <v>38755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56.908785963101536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65500</v>
      </c>
      <c r="N181" s="155">
        <f t="shared" ca="1" si="92"/>
        <v>60440</v>
      </c>
      <c r="O181" s="155">
        <f t="shared" ref="O181:O189" ca="1" si="93">IF(L181&gt;0,N181*100/L181,0)</f>
        <v>92.274809160305338</v>
      </c>
      <c r="P181" s="155">
        <f t="shared" ref="P181:P189" ca="1" si="94">IF(M181&gt;0,N181*100/M181,0)</f>
        <v>92.274809160305338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65500</v>
      </c>
      <c r="N183" s="93">
        <f t="shared" ca="1" si="95"/>
        <v>60440</v>
      </c>
      <c r="O183" s="93">
        <f t="shared" ca="1" si="93"/>
        <v>92.274809160305338</v>
      </c>
      <c r="P183" s="93">
        <f t="shared" ca="1" si="94"/>
        <v>92.274809160305338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65500</v>
      </c>
      <c r="N184" s="497">
        <f t="shared" ca="1" si="96"/>
        <v>60440</v>
      </c>
      <c r="O184" s="497">
        <f t="shared" ca="1" si="93"/>
        <v>92.274809160305338</v>
      </c>
      <c r="P184" s="497">
        <f t="shared" ca="1" si="94"/>
        <v>92.274809160305338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IFERROR(__xludf.DUMMYFUNCTION("IMPORTRANGE(""https://docs.google.com/spreadsheets/d/1MeEWN-I1oV_STSDYn1IFDPWt_1FKiwhDph83XaGc0o0/edit?usp=sharing"",""งบพรบ!CT35"")"),65500)</f>
        <v>65500</v>
      </c>
      <c r="N186" s="93">
        <f ca="1">IFERROR(__xludf.DUMMYFUNCTION("IMPORTRANGE(""https://docs.google.com/spreadsheets/d/1MeEWN-I1oV_STSDYn1IFDPWt_1FKiwhDph83XaGc0o0/edit?usp=sharing"",""งบพรบ!CV35"")"),60440)</f>
        <v>60440</v>
      </c>
      <c r="O186" s="93">
        <f t="shared" ca="1" si="93"/>
        <v>92.274809160305338</v>
      </c>
      <c r="P186" s="93">
        <f t="shared" ca="1" si="94"/>
        <v>92.274809160305338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126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126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7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7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7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169900</v>
      </c>
      <c r="N261" s="155">
        <f t="shared" ca="1" si="116"/>
        <v>163352.81</v>
      </c>
      <c r="O261" s="155">
        <f t="shared" ref="O261:O269" ca="1" si="117">IF(L261&gt;0,N261*100/L261,0)</f>
        <v>96.146444967628014</v>
      </c>
      <c r="P261" s="155">
        <f t="shared" ref="P261:P269" ca="1" si="118">IF(M261&gt;0,N261*100/M261,0)</f>
        <v>96.146444967628014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169900</v>
      </c>
      <c r="N263" s="93">
        <f t="shared" ca="1" si="119"/>
        <v>163352.81</v>
      </c>
      <c r="O263" s="93">
        <f t="shared" ca="1" si="117"/>
        <v>96.146444967628014</v>
      </c>
      <c r="P263" s="93">
        <f t="shared" ca="1" si="118"/>
        <v>96.146444967628014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169900</v>
      </c>
      <c r="N264" s="497">
        <f t="shared" ca="1" si="120"/>
        <v>163352.81</v>
      </c>
      <c r="O264" s="497">
        <f t="shared" ca="1" si="117"/>
        <v>96.146444967628014</v>
      </c>
      <c r="P264" s="497">
        <f t="shared" ca="1" si="118"/>
        <v>96.146444967628014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IFERROR(__xludf.DUMMYFUNCTION("IMPORTRANGE(""https://docs.google.com/spreadsheets/d/1MeEWN-I1oV_STSDYn1IFDPWt_1FKiwhDph83XaGc0o0/edit?usp=sharing"",""งบพรบ!DD35"")"),169900)</f>
        <v>169900</v>
      </c>
      <c r="N266" s="93">
        <f ca="1">IFERROR(__xludf.DUMMYFUNCTION("IMPORTRANGE(""https://docs.google.com/spreadsheets/d/1MeEWN-I1oV_STSDYn1IFDPWt_1FKiwhDph83XaGc0o0/edit?usp=sharing"",""งบพรบ!DF35"")"),163352.81)</f>
        <v>163352.81</v>
      </c>
      <c r="O266" s="93">
        <f t="shared" ca="1" si="117"/>
        <v>96.146444967628014</v>
      </c>
      <c r="P266" s="93">
        <f t="shared" ca="1" si="118"/>
        <v>96.146444967628014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100</v>
      </c>
      <c r="J276" s="883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40260</v>
      </c>
      <c r="O277" s="155">
        <f t="shared" ref="O277:O285" ca="1" si="126">IF(L277&gt;0,N277*100/L277,0)</f>
        <v>98.171177761521577</v>
      </c>
      <c r="P277" s="155">
        <f t="shared" ref="P277:P285" ca="1" si="127">IF(M277&gt;0,N277*100/M277,0)</f>
        <v>98.171177761521577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40260</v>
      </c>
      <c r="O279" s="93">
        <f t="shared" ca="1" si="126"/>
        <v>98.171177761521577</v>
      </c>
      <c r="P279" s="93">
        <f t="shared" ca="1" si="127"/>
        <v>98.171177761521577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40260</v>
      </c>
      <c r="O280" s="497">
        <f t="shared" ca="1" si="126"/>
        <v>98.171177761521577</v>
      </c>
      <c r="P280" s="497">
        <f t="shared" ca="1" si="127"/>
        <v>98.171177761521577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IFERROR(__xludf.DUMMYFUNCTION("IMPORTRANGE(""https://docs.google.com/spreadsheets/d/1MeEWN-I1oV_STSDYn1IFDPWt_1FKiwhDph83XaGc0o0/edit?usp=sharing"",""งบพรบ!DN35"")"),41010)</f>
        <v>41010</v>
      </c>
      <c r="N282" s="93">
        <f ca="1">IFERROR(__xludf.DUMMYFUNCTION("IMPORTRANGE(""https://docs.google.com/spreadsheets/d/1MeEWN-I1oV_STSDYn1IFDPWt_1FKiwhDph83XaGc0o0/edit?usp=sharing"",""งบพรบ!DP35"")"),40260)</f>
        <v>40260</v>
      </c>
      <c r="O282" s="93">
        <f t="shared" ca="1" si="126"/>
        <v>98.171177761521577</v>
      </c>
      <c r="P282" s="93">
        <f t="shared" ca="1" si="127"/>
        <v>98.171177761521577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IFERROR(__xludf.DUMMYFUNCTION("IMPORTRANGE(""https://docs.google.com/spreadsheets/d/1QqKyyYR6Q21VydFLVH3TRQUabQu_ym0Zz7PgGX0-kHA/edit?usp=sharing"",""แผน!EB35"")"),10)</f>
        <v>10</v>
      </c>
      <c r="J288" s="678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79400</v>
      </c>
      <c r="N298" s="155">
        <f t="shared" ca="1" si="135"/>
        <v>75720</v>
      </c>
      <c r="O298" s="155">
        <f t="shared" ref="O298:O306" ca="1" si="136">IF(L298&gt;0,N298*100/L298,0)</f>
        <v>118.68338557993731</v>
      </c>
      <c r="P298" s="155">
        <f t="shared" ref="P298:P306" ca="1" si="137">IF(M298&gt;0,N298*100/M298,0)</f>
        <v>95.365239294710321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79400</v>
      </c>
      <c r="N300" s="93">
        <f t="shared" ca="1" si="138"/>
        <v>75720</v>
      </c>
      <c r="O300" s="93">
        <f t="shared" ca="1" si="136"/>
        <v>118.68338557993731</v>
      </c>
      <c r="P300" s="93">
        <f t="shared" ca="1" si="137"/>
        <v>95.365239294710321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79400</v>
      </c>
      <c r="N301" s="497">
        <f t="shared" ca="1" si="139"/>
        <v>75720</v>
      </c>
      <c r="O301" s="497">
        <f t="shared" ca="1" si="136"/>
        <v>118.68338557993731</v>
      </c>
      <c r="P301" s="497">
        <f t="shared" ca="1" si="137"/>
        <v>95.365239294710321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IFERROR(__xludf.DUMMYFUNCTION("IMPORTRANGE(""https://docs.google.com/spreadsheets/d/1MeEWN-I1oV_STSDYn1IFDPWt_1FKiwhDph83XaGc0o0/edit?usp=sharing"",""งบพรบ!DX35"")"),79400)</f>
        <v>79400</v>
      </c>
      <c r="N303" s="93">
        <f ca="1">IFERROR(__xludf.DUMMYFUNCTION("IMPORTRANGE(""https://docs.google.com/spreadsheets/d/1MeEWN-I1oV_STSDYn1IFDPWt_1FKiwhDph83XaGc0o0/edit?usp=sharing"",""งบพรบ!DZ35"")"),75720)</f>
        <v>75720</v>
      </c>
      <c r="O303" s="93">
        <f t="shared" ca="1" si="136"/>
        <v>118.68338557993731</v>
      </c>
      <c r="P303" s="93">
        <f t="shared" ca="1" si="137"/>
        <v>95.365239294710321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1522</v>
      </c>
      <c r="K327" s="445">
        <f ca="1">IF(I327&gt;0,J327*100/I327,0)</f>
        <v>117.07692307692308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118388.57</v>
      </c>
      <c r="O328" s="155">
        <f t="shared" ref="O328:O336" ca="1" si="150">IF(L328&gt;0,N328*100/L328,0)</f>
        <v>69.640335294117648</v>
      </c>
      <c r="P328" s="155">
        <f t="shared" ref="P328:P336" ca="1" si="151">IF(M328&gt;0,N328*100/M328,0)</f>
        <v>68.631055072463766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118388.57</v>
      </c>
      <c r="O330" s="93">
        <f t="shared" ca="1" si="150"/>
        <v>69.640335294117648</v>
      </c>
      <c r="P330" s="93">
        <f t="shared" ca="1" si="151"/>
        <v>68.631055072463766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118388.57</v>
      </c>
      <c r="O331" s="497">
        <f t="shared" ca="1" si="150"/>
        <v>69.640335294117648</v>
      </c>
      <c r="P331" s="497">
        <f t="shared" ca="1" si="151"/>
        <v>68.631055072463766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IFERROR(__xludf.DUMMYFUNCTION("IMPORTRANGE(""https://docs.google.com/spreadsheets/d/1MeEWN-I1oV_STSDYn1IFDPWt_1FKiwhDph83XaGc0o0/edit?usp=sharing"",""งบพรบ!ER35"")"),172500)</f>
        <v>172500</v>
      </c>
      <c r="N333" s="93">
        <f ca="1">IFERROR(__xludf.DUMMYFUNCTION("IMPORTRANGE(""https://docs.google.com/spreadsheets/d/1MeEWN-I1oV_STSDYn1IFDPWt_1FKiwhDph83XaGc0o0/edit?usp=sharing"",""งบพรบ!ET35"")"),118388.57)</f>
        <v>118388.57</v>
      </c>
      <c r="O333" s="93">
        <f t="shared" ca="1" si="150"/>
        <v>69.640335294117648</v>
      </c>
      <c r="P333" s="93">
        <f t="shared" ca="1" si="151"/>
        <v>68.631055072463766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IFERROR(__xludf.DUMMYFUNCTION("IMPORTRANGE(""https://docs.google.com/spreadsheets/d/1kVcqe37tkHyjCSG3S0O1AXqVkqjo8mSIZil3BcpIysc/edit?usp=sharing"",""ศูนย์!D35"")"),1353)</f>
        <v>1353</v>
      </c>
      <c r="K338" s="497">
        <f ca="1">IF(I338&gt;0,J338*100/I338,0)</f>
        <v>104.07692307692308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IFERROR(__xludf.DUMMYFUNCTION("IMPORTRANGE(""https://docs.google.com/spreadsheets/d/1kVcqe37tkHyjCSG3S0O1AXqVkqjo8mSIZil3BcpIysc/edit?usp=sharing"",""ศูนย์!F35"")"),169)</f>
        <v>169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833270</v>
      </c>
      <c r="N345" s="155">
        <f t="shared" ca="1" si="155"/>
        <v>648025.84000000008</v>
      </c>
      <c r="O345" s="155">
        <f t="shared" ref="O345:O353" ca="1" si="156">IF(L345&gt;0,N345*100/L345,0)</f>
        <v>86.119824046141389</v>
      </c>
      <c r="P345" s="155">
        <f t="shared" ref="P345:P353" ca="1" si="157">IF(M345&gt;0,N345*100/M345,0)</f>
        <v>77.769011244854624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833270</v>
      </c>
      <c r="N347" s="93">
        <f t="shared" ca="1" si="158"/>
        <v>648025.84000000008</v>
      </c>
      <c r="O347" s="93">
        <f t="shared" ca="1" si="156"/>
        <v>86.119824046141389</v>
      </c>
      <c r="P347" s="93">
        <f t="shared" ca="1" si="157"/>
        <v>77.769011244854624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701870</v>
      </c>
      <c r="N348" s="497">
        <f t="shared" ca="1" si="159"/>
        <v>516625.84</v>
      </c>
      <c r="O348" s="497">
        <f t="shared" ca="1" si="156"/>
        <v>83.749548527242368</v>
      </c>
      <c r="P348" s="497">
        <f t="shared" ca="1" si="157"/>
        <v>73.607055437616651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IFERROR(__xludf.DUMMYFUNCTION("IMPORTRANGE(""https://docs.google.com/spreadsheets/d/1MeEWN-I1oV_STSDYn1IFDPWt_1FKiwhDph83XaGc0o0/edit?usp=sharing"",""งบพรบ!FB35"")"),701870)</f>
        <v>701870</v>
      </c>
      <c r="N350" s="93">
        <f ca="1">IFERROR(__xludf.DUMMYFUNCTION("IMPORTRANGE(""https://docs.google.com/spreadsheets/d/1MeEWN-I1oV_STSDYn1IFDPWt_1FKiwhDph83XaGc0o0/edit?usp=sharing"",""งบพรบ!FD35"")"),516625.84)</f>
        <v>516625.84</v>
      </c>
      <c r="O350" s="93">
        <f t="shared" ca="1" si="156"/>
        <v>83.749548527242368</v>
      </c>
      <c r="P350" s="93">
        <f t="shared" ca="1" si="157"/>
        <v>73.607055437616651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244</v>
      </c>
      <c r="K355" s="465">
        <f ca="1">IF(I355&gt;0,J355*100/I355,0)</f>
        <v>106.08695652173913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IFERROR(__xludf.DUMMYFUNCTION("IMPORTRANGE(""https://docs.google.com/spreadsheets/d/1XWAQStnk-4SwqDmLtmXYiTMKHgktTP8We1SCoS47DrQ/edit?usp=sharing"",""จัดที่ดิน!W35"")"),240)</f>
        <v>240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IFERROR(__xludf.DUMMYFUNCTION("IMPORTRANGE(""https://docs.google.com/spreadsheets/d/1XWAQStnk-4SwqDmLtmXYiTMKHgktTP8We1SCoS47DrQ/edit?usp=sharing"",""จัดที่ดิน!X35"")"),2498.87)</f>
        <v>2498.87</v>
      </c>
      <c r="K359" s="497">
        <f t="shared" ca="1" si="161"/>
        <v>108.64652173913043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IFERROR(__xludf.DUMMYFUNCTION("IMPORTRANGE(""https://docs.google.com/spreadsheets/d/1XWAQStnk-4SwqDmLtmXYiTMKHgktTP8We1SCoS47DrQ/edit?usp=sharing"",""จัดที่ดิน!Y35"")"),244)</f>
        <v>244</v>
      </c>
      <c r="K360" s="497">
        <f t="shared" ca="1" si="161"/>
        <v>106.08695652173913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IFERROR(__xludf.DUMMYFUNCTION("IMPORTRANGE(""https://docs.google.com/spreadsheets/d/1XWAQStnk-4SwqDmLtmXYiTMKHgktTP8We1SCoS47DrQ/edit?usp=sharing"",""จัดที่ดิน!Z35"")"),2530.13)</f>
        <v>2530.13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IFERROR(__xludf.DUMMYFUNCTION("IMPORTRANGE(""https://docs.google.com/spreadsheets/d/1XWAQStnk-4SwqDmLtmXYiTMKHgktTP8We1SCoS47DrQ/edit?usp=sharing"",""จัดที่ดิน!AA35"")"),244)</f>
        <v>244</v>
      </c>
      <c r="K362" s="497">
        <f t="shared" ca="1" si="161"/>
        <v>106.08695652173913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IFERROR(__xludf.DUMMYFUNCTION("IMPORTRANGE(""https://docs.google.com/spreadsheets/d/1XWAQStnk-4SwqDmLtmXYiTMKHgktTP8We1SCoS47DrQ/edit?usp=sharing"",""จัดที่ดิน!AB35"")"),2530.13)</f>
        <v>2530.13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506</v>
      </c>
      <c r="K364" s="479">
        <f t="shared" ca="1" si="161"/>
        <v>117.67441860465117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41</v>
      </c>
      <c r="K365" s="491">
        <f t="shared" ca="1" si="161"/>
        <v>136.66666666666666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IFERROR(__xludf.DUMMYFUNCTION("IMPORTRANGE(""https://docs.google.com/spreadsheets/d/1XWAQStnk-4SwqDmLtmXYiTMKHgktTP8We1SCoS47DrQ/edit?usp=sharing"",""จัดที่ดิน!E35"")"),37)</f>
        <v>37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IFERROR(__xludf.DUMMYFUNCTION("IMPORTRANGE(""https://docs.google.com/spreadsheets/d/1XWAQStnk-4SwqDmLtmXYiTMKHgktTP8We1SCoS47DrQ/edit?usp=sharing"",""จัดที่ดิน!F35"")"),340.07)</f>
        <v>340.07</v>
      </c>
      <c r="K369" s="497">
        <f t="shared" ca="1" si="163"/>
        <v>113.35666666666667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IFERROR(__xludf.DUMMYFUNCTION("IMPORTRANGE(""https://docs.google.com/spreadsheets/d/1XWAQStnk-4SwqDmLtmXYiTMKHgktTP8We1SCoS47DrQ/edit?usp=sharing"",""จัดที่ดิน!G35"")"),41)</f>
        <v>41</v>
      </c>
      <c r="K370" s="497">
        <f t="shared" ca="1" si="163"/>
        <v>136.66666666666666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IFERROR(__xludf.DUMMYFUNCTION("IMPORTRANGE(""https://docs.google.com/spreadsheets/d/1XWAQStnk-4SwqDmLtmXYiTMKHgktTP8We1SCoS47DrQ/edit?usp=sharing"",""จัดที่ดิน!H35"")"),369.77)</f>
        <v>369.77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IFERROR(__xludf.DUMMYFUNCTION("IMPORTRANGE(""https://docs.google.com/spreadsheets/d/1XWAQStnk-4SwqDmLtmXYiTMKHgktTP8We1SCoS47DrQ/edit?usp=sharing"",""จัดที่ดิน!I35"")"),41)</f>
        <v>41</v>
      </c>
      <c r="K372" s="497">
        <f t="shared" ca="1" si="163"/>
        <v>136.66666666666666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IFERROR(__xludf.DUMMYFUNCTION("IMPORTRANGE(""https://docs.google.com/spreadsheets/d/1XWAQStnk-4SwqDmLtmXYiTMKHgktTP8We1SCoS47DrQ/edit?usp=sharing"",""จัดที่ดิน!J35"")"),369.77)</f>
        <v>369.77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465</v>
      </c>
      <c r="K374" s="491">
        <f t="shared" ca="1" si="163"/>
        <v>116.25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IFERROR(__xludf.DUMMYFUNCTION("IMPORTRANGE(""https://docs.google.com/spreadsheets/d/1XWAQStnk-4SwqDmLtmXYiTMKHgktTP8We1SCoS47DrQ/edit?usp=sharing"",""จัดที่ดิน!AH35"")"),203)</f>
        <v>203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IFERROR(__xludf.DUMMYFUNCTION("IMPORTRANGE(""https://docs.google.com/spreadsheets/d/1XWAQStnk-4SwqDmLtmXYiTMKHgktTP8We1SCoS47DrQ/edit?usp=sharing"",""จัดที่ดิน!AI35"")"),2158.8)</f>
        <v>2158.8000000000002</v>
      </c>
      <c r="K378" s="497">
        <f t="shared" ca="1" si="164"/>
        <v>107.94000000000001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IFERROR(__xludf.DUMMYFUNCTION("IMPORTRANGE(""https://docs.google.com/spreadsheets/d/1XWAQStnk-4SwqDmLtmXYiTMKHgktTP8We1SCoS47DrQ/edit?usp=sharing"",""จัดที่ดิน!AJ35"")"),465)</f>
        <v>465</v>
      </c>
      <c r="K379" s="497">
        <f t="shared" ca="1" si="164"/>
        <v>116.25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IFERROR(__xludf.DUMMYFUNCTION("IMPORTRANGE(""https://docs.google.com/spreadsheets/d/1XWAQStnk-4SwqDmLtmXYiTMKHgktTP8We1SCoS47DrQ/edit?usp=sharing"",""จัดที่ดิน!AK35"")"),5617.7)</f>
        <v>5617.7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IFERROR(__xludf.DUMMYFUNCTION("IMPORTRANGE(""https://docs.google.com/spreadsheets/d/1XWAQStnk-4SwqDmLtmXYiTMKHgktTP8We1SCoS47DrQ/edit?usp=sharing"",""จัดที่ดิน!AL35"")"),465)</f>
        <v>465</v>
      </c>
      <c r="K381" s="497">
        <f t="shared" ca="1" si="164"/>
        <v>116.25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IFERROR(__xludf.DUMMYFUNCTION("IMPORTRANGE(""https://docs.google.com/spreadsheets/d/1XWAQStnk-4SwqDmLtmXYiTMKHgktTP8We1SCoS47DrQ/edit?usp=sharing"",""จัดที่ดิน!AM35"")"),5588.3)</f>
        <v>5588.3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IFERROR(__xludf.DUMMYFUNCTION("IMPORTRANGE(""https://docs.google.com/spreadsheets/d/1XWAQStnk-4SwqDmLtmXYiTMKHgktTP8We1SCoS47DrQ/edit?usp=sharing"",""จัดที่ดิน!AP35"")"),41)</f>
        <v>41</v>
      </c>
      <c r="K385" s="505">
        <f ca="1">IF(I385&gt;0,J385*100/I385,0)</f>
        <v>136.66666666666666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2042644</v>
      </c>
      <c r="M414" s="552">
        <f t="shared" ca="1" si="181"/>
        <v>1989143</v>
      </c>
      <c r="N414" s="552">
        <f t="shared" si="181"/>
        <v>1370092.02</v>
      </c>
      <c r="O414" s="552">
        <f ca="1">IF(L414&gt;0,N414*100/L414,0)</f>
        <v>67.074439794697454</v>
      </c>
      <c r="P414" s="552">
        <f ca="1">IF(M414&gt;0,N414*100/M414,0)</f>
        <v>68.878507980572536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85705</v>
      </c>
      <c r="O419" s="155">
        <f t="shared" ref="O419:O424" ca="1" si="185">IF(L419&gt;0,N419*100/L419,0)</f>
        <v>82.361137805112435</v>
      </c>
      <c r="P419" s="155">
        <f t="shared" ref="P419:P424" ca="1" si="186">IF(M419&gt;0,N419*100/M419,0)</f>
        <v>82.361137805112435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85705</v>
      </c>
      <c r="O421" s="93">
        <f t="shared" ca="1" si="185"/>
        <v>82.361137805112435</v>
      </c>
      <c r="P421" s="93">
        <f t="shared" ca="1" si="186"/>
        <v>82.361137805112435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85705</v>
      </c>
      <c r="O422" s="497">
        <f t="shared" ca="1" si="185"/>
        <v>82.361137805112435</v>
      </c>
      <c r="P422" s="497">
        <f t="shared" ca="1" si="186"/>
        <v>82.361137805112435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85705</v>
      </c>
      <c r="O424" s="93">
        <f t="shared" ca="1" si="185"/>
        <v>82.361137805112435</v>
      </c>
      <c r="P424" s="93">
        <f t="shared" ca="1" si="186"/>
        <v>82.361137805112435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49265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232934.64</v>
      </c>
      <c r="O444" s="195">
        <f t="shared" ref="O444:O449" ca="1" si="198">IF(L444&gt;0,N444*100/L444,0)</f>
        <v>74.496175003198161</v>
      </c>
      <c r="P444" s="195">
        <f t="shared" ref="P444:P449" ca="1" si="199">IF(M444&gt;0,N444*100/M444,0)</f>
        <v>74.496175003198161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232934.64</v>
      </c>
      <c r="O446" s="93">
        <f t="shared" ca="1" si="198"/>
        <v>74.496175003198161</v>
      </c>
      <c r="P446" s="93">
        <f t="shared" ca="1" si="199"/>
        <v>74.496175003198161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232934.64</v>
      </c>
      <c r="O447" s="497">
        <f t="shared" ca="1" si="198"/>
        <v>74.496175003198161</v>
      </c>
      <c r="P447" s="497">
        <f t="shared" ca="1" si="199"/>
        <v>74.496175003198161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232934.64</v>
      </c>
      <c r="O449" s="93">
        <f t="shared" ca="1" si="198"/>
        <v>74.496175003198161</v>
      </c>
      <c r="P449" s="93">
        <f t="shared" ca="1" si="199"/>
        <v>74.496175003198161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35390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74000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115294.64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8250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791916.34</v>
      </c>
      <c r="O467" s="195">
        <f t="shared" ref="O467:O472" ca="1" si="207">IF(L467&gt;0,N467*100/L467,0)</f>
        <v>67.489150313874745</v>
      </c>
      <c r="P467" s="195">
        <f t="shared" ref="P467:P472" ca="1" si="208">IF(M467&gt;0,N467*100/M467,0)</f>
        <v>67.489150313874745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791916.34</v>
      </c>
      <c r="O469" s="93">
        <f t="shared" ca="1" si="207"/>
        <v>67.489150313874745</v>
      </c>
      <c r="P469" s="93">
        <f t="shared" ca="1" si="208"/>
        <v>67.489150313874745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791916.34</v>
      </c>
      <c r="O470" s="497">
        <f t="shared" ca="1" si="207"/>
        <v>67.489150313874745</v>
      </c>
      <c r="P470" s="497">
        <f t="shared" ca="1" si="208"/>
        <v>67.489150313874745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791916.34</v>
      </c>
      <c r="O472" s="93">
        <f t="shared" ca="1" si="207"/>
        <v>67.489150313874745</v>
      </c>
      <c r="P472" s="93">
        <f t="shared" ca="1" si="208"/>
        <v>67.489150313874745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468000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116133.34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42760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124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13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IFERROR(__xludf.DUMMYFUNCTION("IMPORTRANGE(""https://docs.google.com/spreadsheets/d/1QqKyyYR6Q21VydFLVH3TRQUabQu_ym0Zz7PgGX0-kHA/edit?usp=sharing"",""แผน!GU35"")"),0)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71012</v>
      </c>
      <c r="J543" s="684">
        <f t="shared" si="235"/>
        <v>71013</v>
      </c>
      <c r="K543" s="685">
        <f t="shared" ca="1" si="234"/>
        <v>100.00140821269645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433506</v>
      </c>
      <c r="M544" s="155">
        <f t="shared" ca="1" si="236"/>
        <v>383506</v>
      </c>
      <c r="N544" s="155">
        <f t="shared" si="236"/>
        <v>251727.04</v>
      </c>
      <c r="O544" s="155">
        <f t="shared" ref="O544:O549" ca="1" si="237">IF(L544&gt;0,N544*100/L544,0)</f>
        <v>58.067717632512583</v>
      </c>
      <c r="P544" s="155">
        <f t="shared" ref="P544:P549" ca="1" si="238">IF(M544&gt;0,N544*100/M544,0)</f>
        <v>65.638357678888994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433506</v>
      </c>
      <c r="M546" s="93">
        <f t="shared" ca="1" si="240"/>
        <v>383506</v>
      </c>
      <c r="N546" s="93">
        <f t="shared" si="240"/>
        <v>251727.04</v>
      </c>
      <c r="O546" s="93">
        <f t="shared" ca="1" si="237"/>
        <v>58.067717632512583</v>
      </c>
      <c r="P546" s="93">
        <f t="shared" ca="1" si="238"/>
        <v>65.638357678888994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433506</v>
      </c>
      <c r="M547" s="497">
        <f t="shared" ca="1" si="241"/>
        <v>383506</v>
      </c>
      <c r="N547" s="497">
        <f t="shared" si="241"/>
        <v>251727.04</v>
      </c>
      <c r="O547" s="497">
        <f t="shared" ca="1" si="237"/>
        <v>58.067717632512583</v>
      </c>
      <c r="P547" s="497">
        <f t="shared" ca="1" si="238"/>
        <v>65.638357678888994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IFERROR(__xludf.DUMMYFUNCTION("IMPORTRANGE(""https://docs.google.com/spreadsheets/d/1QqKyyYR6Q21VydFLVH3TRQUabQu_ym0Zz7PgGX0-kHA/edit?usp=sharing"",""แผน!HB35"")"),433506)</f>
        <v>433506</v>
      </c>
      <c r="M549" s="93">
        <f ca="1">L549-50000</f>
        <v>383506</v>
      </c>
      <c r="N549" s="93">
        <f>N550+N551+N552+N553+N554</f>
        <v>251727.04</v>
      </c>
      <c r="O549" s="93">
        <f t="shared" ca="1" si="237"/>
        <v>58.067717632512583</v>
      </c>
      <c r="P549" s="93">
        <f t="shared" ca="1" si="238"/>
        <v>65.638357678888994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116147.32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135579.72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71012</v>
      </c>
      <c r="J559" s="705">
        <f t="shared" si="245"/>
        <v>71013</v>
      </c>
      <c r="K559" s="674">
        <f t="shared" ref="K559:K561" ca="1" si="246">IF(I559&gt;0,J559*100/I559,0)</f>
        <v>100.00140821269645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8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8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8">
        <f t="shared" ref="J576:J577" si="250">J578+J580+J582+J588+J590</f>
        <v>71013</v>
      </c>
      <c r="K576" s="411">
        <f t="shared" ref="K576:K577" ca="1" si="251">IF(I576&gt;0,J576*100/I576,0)</f>
        <v>100.00140821269645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8">
        <f t="shared" si="250"/>
        <v>6571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54039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5519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286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28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2783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183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2583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173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200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13905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841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3008.54</v>
      </c>
      <c r="J592" s="705">
        <f t="shared" si="253"/>
        <v>2855</v>
      </c>
      <c r="K592" s="674">
        <f t="shared" ref="K592:K594" ca="1" si="254">IF(I592&gt;0,J592*100/I592,0)</f>
        <v>94.896527883957006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2855</v>
      </c>
      <c r="K593" s="411">
        <f t="shared" ca="1" si="254"/>
        <v>94.896527883957006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215</v>
      </c>
      <c r="K594" s="411">
        <f t="shared" ca="1" si="254"/>
        <v>96.846846846846844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2653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200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2188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168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465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32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186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12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186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16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3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IFERROR(__xludf.DUMMYFUNCTION("IMPORTRANGE(""https://docs.google.com/spreadsheets/d/1QqKyyYR6Q21VydFLVH3TRQUabQu_ym0Zz7PgGX0-kHA/edit?usp=sharing"",""แผน!HL35"")"),79)</f>
        <v>79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IFERROR(__xludf.DUMMYFUNCTION("IMPORTRANGE(""https://docs.google.com/spreadsheets/d/1QqKyyYR6Q21VydFLVH3TRQUabQu_ym0Zz7PgGX0-kHA/edit?usp=sharing"",""แผน!HK35"")"),4)</f>
        <v>4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0</v>
      </c>
      <c r="J628" s="738">
        <f t="shared" ca="1" si="262"/>
        <v>0</v>
      </c>
      <c r="K628" s="739">
        <f ca="1">IF(I628&gt;0,J628*100/I628,0)</f>
        <v>0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50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14499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46.961859438581968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14499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46.961859438581968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14499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46.961859438581968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L660+5970-2471</f>
        <v>14499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46.961859438581968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IFERROR(__xludf.DUMMYFUNCTION("IMPORTRANGE(""https://docs.google.com/spreadsheets/d/1QqKyyYR6Q21VydFLVH3TRQUabQu_ym0Zz7PgGX0-kHA/edit?usp=sharing"",""แผน!IA35"")"),50)</f>
        <v>50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34</v>
      </c>
      <c r="K674" s="497">
        <f t="shared" ca="1" si="281"/>
        <v>68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IFERROR(__xludf.DUMMYFUNCTION("IMPORTRANGE(""https://docs.google.com/spreadsheets/d/1QqKyyYR6Q21VydFLVH3TRQUabQu_ym0Zz7PgGX0-kHA/edit?usp=sharing"",""แผน!IB35"")"),0)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1000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100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1000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100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1000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100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L690-7000</f>
        <v>1000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100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IFERROR(__xludf.DUMMYFUNCTION("IMPORTRANGE(""https://docs.google.com/spreadsheets/d/1QqKyyYR6Q21VydFLVH3TRQUabQu_ym0Zz7PgGX0-kHA/edit?usp=sharing"",""แผน!IE35"")"),0)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IFERROR(__xludf.DUMMYFUNCTION("IMPORTRANGE(""https://docs.google.com/spreadsheets/d/1QqKyyYR6Q21VydFLVH3TRQUabQu_ym0Zz7PgGX0-kHA/edit?usp=sharing"",""แผน!IH35"")"),0)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IFERROR(__xludf.DUMMYFUNCTION("IMPORTRANGE(""https://docs.google.com/spreadsheets/d/1QqKyyYR6Q21VydFLVH3TRQUabQu_ym0Zz7PgGX0-kHA/edit?usp=sharing"",""แผน!IJ35"")"),0)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IFERROR(__xludf.DUMMYFUNCTION("IMPORTRANGE(""https://docs.google.com/spreadsheets/d/1QqKyyYR6Q21VydFLVH3TRQUabQu_ym0Zz7PgGX0-kHA/edit?usp=sharing"",""แผน!IK35"")"),0)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IFERROR(__xludf.DUMMYFUNCTION("IMPORTRANGE(""https://docs.google.com/spreadsheets/d/1QqKyyYR6Q21VydFLVH3TRQUabQu_ym0Zz7PgGX0-kHA/edit?usp=sharing"",""แผน!IP35"")"),0)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IFERROR(__xludf.DUMMYFUNCTION("IMPORTRANGE(""https://docs.google.com/spreadsheets/d/19vJNZY_5yjcGF2XGBMNZRCAIB0Kwfpjp8YEOfu-bneM/edit?usp=sharing"",""งานกองทุน!F35"")"),2116268.71)</f>
        <v>2116268.71</v>
      </c>
      <c r="K821" s="497">
        <f t="shared" ref="K821:K828" ca="1" si="335">IF(I821&gt;0,J821*100/I821,0)</f>
        <v>87.677025807467615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IFERROR(__xludf.DUMMYFUNCTION("IMPORTRANGE(""https://docs.google.com/spreadsheets/d/19vJNZY_5yjcGF2XGBMNZRCAIB0Kwfpjp8YEOfu-bneM/edit?usp=sharing"",""งานกองทุน!E35"")"),222)</f>
        <v>222</v>
      </c>
      <c r="K822" s="497">
        <f t="shared" ca="1" si="335"/>
        <v>92.116182572614107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IFERROR(__xludf.DUMMYFUNCTION("IMPORTRANGE(""https://docs.google.com/spreadsheets/d/19vJNZY_5yjcGF2XGBMNZRCAIB0Kwfpjp8YEOfu-bneM/edit?usp=sharing"",""งานกองทุน!K35"")"),326687.98)</f>
        <v>326687.98</v>
      </c>
      <c r="K823" s="497">
        <f t="shared" ca="1" si="335"/>
        <v>12.091624276722062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IFERROR(__xludf.DUMMYFUNCTION("IMPORTRANGE(""https://docs.google.com/spreadsheets/d/19vJNZY_5yjcGF2XGBMNZRCAIB0Kwfpjp8YEOfu-bneM/edit?usp=sharing"",""งานกองทุน!J35"")"),75)</f>
        <v>75</v>
      </c>
      <c r="K824" s="497">
        <f t="shared" ca="1" si="335"/>
        <v>60.975609756097562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IFERROR(__xludf.DUMMYFUNCTION("IMPORTRANGE(""https://docs.google.com/spreadsheets/d/19vJNZY_5yjcGF2XGBMNZRCAIB0Kwfpjp8YEOfu-bneM/edit?usp=sharing"",""งานกองทุน!P35"")"),140937.07)</f>
        <v>140937.07</v>
      </c>
      <c r="K825" s="497">
        <f t="shared" ca="1" si="335"/>
        <v>55.318829167986969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IFERROR(__xludf.DUMMYFUNCTION("IMPORTRANGE(""https://docs.google.com/spreadsheets/d/19vJNZY_5yjcGF2XGBMNZRCAIB0Kwfpjp8YEOfu-bneM/edit?usp=sharing"",""งานกองทุน!O35"")"),17)</f>
        <v>17</v>
      </c>
      <c r="K826" s="497">
        <f t="shared" ca="1" si="335"/>
        <v>77.272727272727266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8C1B-0AAF-4494-AC65-013B590F122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8.7109375" style="840" bestFit="1" customWidth="1"/>
    <col min="11" max="11" width="12.5703125" style="840" customWidth="1"/>
    <col min="12" max="14" width="23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12034282</v>
      </c>
      <c r="M8" s="22">
        <f t="shared" ca="1" si="0"/>
        <v>12374749.4</v>
      </c>
      <c r="N8" s="22">
        <f t="shared" ca="1" si="0"/>
        <v>11069048.77</v>
      </c>
      <c r="O8" s="22">
        <f t="shared" ref="O8:O16" ca="1" si="1">IF(L8&gt;0,N8*100/L8,0)</f>
        <v>91.979303542994927</v>
      </c>
      <c r="P8" s="22">
        <f t="shared" ref="P8:P16" ca="1" si="2">IF(M8&gt;0,N8*100/M8,0)</f>
        <v>89.44867012822094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12034282</v>
      </c>
      <c r="M10" s="30">
        <f t="shared" ca="1" si="3"/>
        <v>12374749.4</v>
      </c>
      <c r="N10" s="30">
        <f t="shared" ca="1" si="3"/>
        <v>11069048.77</v>
      </c>
      <c r="O10" s="30">
        <f t="shared" ca="1" si="1"/>
        <v>91.979303542994927</v>
      </c>
      <c r="P10" s="30">
        <f t="shared" ca="1" si="2"/>
        <v>89.44867012822094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11622982</v>
      </c>
      <c r="M11" s="497">
        <f t="shared" ca="1" si="4"/>
        <v>11963449.4</v>
      </c>
      <c r="N11" s="497">
        <f t="shared" ca="1" si="4"/>
        <v>10657748.77</v>
      </c>
      <c r="O11" s="497">
        <f t="shared" ca="1" si="1"/>
        <v>91.695476857832176</v>
      </c>
      <c r="P11" s="497">
        <f t="shared" ca="1" si="2"/>
        <v>89.085918397414716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11622982</v>
      </c>
      <c r="M13" s="93">
        <f t="shared" ca="1" si="5"/>
        <v>11963449.4</v>
      </c>
      <c r="N13" s="93">
        <f t="shared" ca="1" si="5"/>
        <v>10657748.77</v>
      </c>
      <c r="O13" s="93">
        <f t="shared" ca="1" si="1"/>
        <v>91.695476857832176</v>
      </c>
      <c r="P13" s="93">
        <f t="shared" ca="1" si="2"/>
        <v>89.085918397414716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6874583</v>
      </c>
      <c r="N18" s="22">
        <f t="shared" ca="1" si="8"/>
        <v>6061773.9000000004</v>
      </c>
      <c r="O18" s="22">
        <f t="shared" ref="O18:O26" ca="1" si="9">IF(L18&gt;0,N18*100/L18,0)</f>
        <v>92.488385881675143</v>
      </c>
      <c r="P18" s="22">
        <f t="shared" ref="P18:P26" ca="1" si="10">IF(M18&gt;0,N18*100/M18,0)</f>
        <v>88.176605039171108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6874583</v>
      </c>
      <c r="N20" s="30">
        <f t="shared" ca="1" si="11"/>
        <v>6061773.9000000004</v>
      </c>
      <c r="O20" s="30">
        <f t="shared" ca="1" si="9"/>
        <v>92.488385881675143</v>
      </c>
      <c r="P20" s="30">
        <f t="shared" ca="1" si="10"/>
        <v>88.176605039171108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6463283</v>
      </c>
      <c r="N21" s="497">
        <f t="shared" ca="1" si="12"/>
        <v>5650473.9000000004</v>
      </c>
      <c r="O21" s="497">
        <f t="shared" ca="1" si="9"/>
        <v>91.985434310652224</v>
      </c>
      <c r="P21" s="497">
        <f t="shared" ca="1" si="10"/>
        <v>87.424206862054476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6463283</v>
      </c>
      <c r="N23" s="93">
        <f t="shared" ca="1" si="13"/>
        <v>5650473.9000000004</v>
      </c>
      <c r="O23" s="93">
        <f t="shared" ca="1" si="9"/>
        <v>91.985434310652224</v>
      </c>
      <c r="P23" s="93">
        <f t="shared" ca="1" si="10"/>
        <v>87.424206862054476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5480190</v>
      </c>
      <c r="M28" s="22">
        <f t="shared" ca="1" si="16"/>
        <v>5500166.4000000004</v>
      </c>
      <c r="N28" s="22">
        <f t="shared" si="16"/>
        <v>5007274.87</v>
      </c>
      <c r="O28" s="22">
        <f t="shared" ref="O28:O37" ca="1" si="17">IF(L28&gt;0,N28*100/L28,0)</f>
        <v>91.370461060656652</v>
      </c>
      <c r="P28" s="22">
        <f t="shared" ref="P28:P37" ca="1" si="18">IF(M28&gt;0,N28*100/M28,0)</f>
        <v>91.038606941055448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5480190</v>
      </c>
      <c r="M30" s="30">
        <f t="shared" ca="1" si="19"/>
        <v>5500166.4000000004</v>
      </c>
      <c r="N30" s="30">
        <f t="shared" si="19"/>
        <v>5007274.87</v>
      </c>
      <c r="O30" s="30">
        <f t="shared" ca="1" si="17"/>
        <v>91.370461060656652</v>
      </c>
      <c r="P30" s="30">
        <f t="shared" ca="1" si="18"/>
        <v>91.038606941055448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5480190</v>
      </c>
      <c r="M31" s="497">
        <f t="shared" ca="1" si="20"/>
        <v>5500166.4000000004</v>
      </c>
      <c r="N31" s="497">
        <f t="shared" si="20"/>
        <v>5007274.87</v>
      </c>
      <c r="O31" s="497">
        <f t="shared" ca="1" si="17"/>
        <v>91.370461060656652</v>
      </c>
      <c r="P31" s="497">
        <f t="shared" ca="1" si="18"/>
        <v>91.038606941055448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5480190</v>
      </c>
      <c r="M33" s="93">
        <f t="shared" ca="1" si="21"/>
        <v>5500166.4000000004</v>
      </c>
      <c r="N33" s="93">
        <f t="shared" si="21"/>
        <v>5007274.87</v>
      </c>
      <c r="O33" s="93">
        <f t="shared" ca="1" si="17"/>
        <v>91.370461060656652</v>
      </c>
      <c r="P33" s="93">
        <f t="shared" ca="1" si="18"/>
        <v>91.038606941055448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6554092</v>
      </c>
      <c r="M37" s="871">
        <f t="shared" ca="1" si="24"/>
        <v>6874583</v>
      </c>
      <c r="N37" s="871">
        <f t="shared" ca="1" si="24"/>
        <v>6061773.9000000004</v>
      </c>
      <c r="O37" s="871">
        <f t="shared" ca="1" si="17"/>
        <v>92.488385881675143</v>
      </c>
      <c r="P37" s="871">
        <f t="shared" ca="1" si="18"/>
        <v>88.176605039171108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915093</v>
      </c>
      <c r="N41" s="85">
        <f t="shared" ca="1" si="25"/>
        <v>769612</v>
      </c>
      <c r="O41" s="85">
        <f t="shared" ref="O41:O49" ca="1" si="26">IF(L41&gt;0,N41*100/L41,0)</f>
        <v>108.35149487816278</v>
      </c>
      <c r="P41" s="85">
        <f t="shared" ref="P41:P49" ca="1" si="27">IF(M41&gt;0,N41*100/M41,0)</f>
        <v>84.102053015376583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915093</v>
      </c>
      <c r="N43" s="92">
        <f t="shared" ca="1" si="28"/>
        <v>769612</v>
      </c>
      <c r="O43" s="92">
        <f t="shared" ca="1" si="26"/>
        <v>108.35149487816278</v>
      </c>
      <c r="P43" s="92">
        <f t="shared" ca="1" si="27"/>
        <v>84.102053015376583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915093</v>
      </c>
      <c r="N44" s="497">
        <f t="shared" ca="1" si="29"/>
        <v>769612</v>
      </c>
      <c r="O44" s="497">
        <f t="shared" ca="1" si="26"/>
        <v>108.35149487816278</v>
      </c>
      <c r="P44" s="497">
        <f t="shared" ca="1" si="27"/>
        <v>84.102053015376583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IFERROR(__xludf.DUMMYFUNCTION("IMPORTRANGE(""https://docs.google.com/spreadsheets/d/1MeEWN-I1oV_STSDYn1IFDPWt_1FKiwhDph83XaGc0o0/edit?usp=sharing"",""งบพรบ!R36"")"),915093)</f>
        <v>915093</v>
      </c>
      <c r="N46" s="93">
        <f ca="1">IFERROR(__xludf.DUMMYFUNCTION("IMPORTRANGE(""https://docs.google.com/spreadsheets/d/1MeEWN-I1oV_STSDYn1IFDPWt_1FKiwhDph83XaGc0o0/edit?usp=sharing"",""งบพรบ!T36"")"),769612)</f>
        <v>769612</v>
      </c>
      <c r="O46" s="93">
        <f t="shared" ca="1" si="26"/>
        <v>108.35149487816278</v>
      </c>
      <c r="P46" s="93">
        <f t="shared" ca="1" si="27"/>
        <v>84.102053015376583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1133200</v>
      </c>
      <c r="N53" s="116">
        <f t="shared" ca="1" si="31"/>
        <v>1083793.3600000001</v>
      </c>
      <c r="O53" s="116">
        <f t="shared" ref="O53:O61" ca="1" si="32">IF(L53&gt;0,N53*100/L53,0)</f>
        <v>95.640077656194862</v>
      </c>
      <c r="P53" s="116">
        <f t="shared" ref="P53:P61" ca="1" si="33">IF(M53&gt;0,N53*100/M53,0)</f>
        <v>95.640077656194862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1133200</v>
      </c>
      <c r="N55" s="123">
        <f t="shared" ca="1" si="34"/>
        <v>1083793.3600000001</v>
      </c>
      <c r="O55" s="123">
        <f t="shared" ca="1" si="32"/>
        <v>95.640077656194862</v>
      </c>
      <c r="P55" s="123">
        <f t="shared" ca="1" si="33"/>
        <v>95.640077656194862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1103300</v>
      </c>
      <c r="N56" s="497">
        <f t="shared" ca="1" si="35"/>
        <v>1053893.3600000001</v>
      </c>
      <c r="O56" s="497">
        <f t="shared" ca="1" si="32"/>
        <v>95.521921508202681</v>
      </c>
      <c r="P56" s="497">
        <f t="shared" ca="1" si="33"/>
        <v>95.521921508202681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IFERROR(__xludf.DUMMYFUNCTION("IMPORTRANGE(""https://docs.google.com/spreadsheets/d/1MeEWN-I1oV_STSDYn1IFDPWt_1FKiwhDph83XaGc0o0/edit?usp=sharing"",""งบพรบ!AB36"")"),1103300)</f>
        <v>1103300</v>
      </c>
      <c r="N58" s="93">
        <f ca="1">IFERROR(__xludf.DUMMYFUNCTION("IMPORTRANGE(""https://docs.google.com/spreadsheets/d/1MeEWN-I1oV_STSDYn1IFDPWt_1FKiwhDph83XaGc0o0/edit?usp=sharing"",""งบพรบ!AD36"")"),1053893.36)</f>
        <v>1053893.3600000001</v>
      </c>
      <c r="O58" s="93">
        <f t="shared" ca="1" si="32"/>
        <v>95.521921508202681</v>
      </c>
      <c r="P58" s="93">
        <f t="shared" ca="1" si="33"/>
        <v>95.521921508202681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63900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83.881064162754299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63900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83.881064162754299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63900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83.881064162754299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IFERROR(__xludf.DUMMYFUNCTION("IMPORTRANGE(""https://docs.google.com/spreadsheets/d/1MeEWN-I1oV_STSDYn1IFDPWt_1FKiwhDph83XaGc0o0/edit?usp=sharing"",""งบพรบ!AV36"")"),63900)</f>
        <v>63900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83.881064162754299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303310</v>
      </c>
      <c r="N132" s="155">
        <f t="shared" ca="1" si="69"/>
        <v>303310</v>
      </c>
      <c r="O132" s="155">
        <f t="shared" ref="O132:O140" ca="1" si="70">IF(L132&gt;0,N132*100/L132,0)</f>
        <v>100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303310</v>
      </c>
      <c r="N134" s="93">
        <f t="shared" ca="1" si="72"/>
        <v>303310</v>
      </c>
      <c r="O134" s="93">
        <f t="shared" ca="1" si="70"/>
        <v>100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97310</v>
      </c>
      <c r="N135" s="497">
        <f t="shared" ca="1" si="73"/>
        <v>97310</v>
      </c>
      <c r="O135" s="497">
        <f t="shared" ca="1" si="70"/>
        <v>100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IFERROR(__xludf.DUMMYFUNCTION("IMPORTRANGE(""https://docs.google.com/spreadsheets/d/1MeEWN-I1oV_STSDYn1IFDPWt_1FKiwhDph83XaGc0o0/edit?usp=sharing"",""งบพรบ!BP36"")"),97310)</f>
        <v>97310</v>
      </c>
      <c r="N137" s="93">
        <f ca="1">IFERROR(__xludf.DUMMYFUNCTION("IMPORTRANGE(""https://docs.google.com/spreadsheets/d/1MeEWN-I1oV_STSDYn1IFDPWt_1FKiwhDph83XaGc0o0/edit?usp=sharing"",""งบพรบ!BR36"")"),97310)</f>
        <v>97310</v>
      </c>
      <c r="O137" s="93">
        <f t="shared" ca="1" si="70"/>
        <v>100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10000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10000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10000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IFERROR(__xludf.DUMMYFUNCTION("IMPORTRANGE(""https://docs.google.com/spreadsheets/d/1MeEWN-I1oV_STSDYn1IFDPWt_1FKiwhDph83XaGc0o0/edit?usp=sharing"",""งบพรบ!CB36"")"),10000)</f>
        <v>10000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45480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70.536499560246256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45480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70.536499560246256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45480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70.536499560246256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IFERROR(__xludf.DUMMYFUNCTION("IMPORTRANGE(""https://docs.google.com/spreadsheets/d/1MeEWN-I1oV_STSDYn1IFDPWt_1FKiwhDph83XaGc0o0/edit?usp=sharing"",""งบพรบ!CJ36"")"),45480)</f>
        <v>45480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70.536499560246256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591460</v>
      </c>
      <c r="N181" s="155">
        <f t="shared" ca="1" si="92"/>
        <v>512016.7</v>
      </c>
      <c r="O181" s="155">
        <f t="shared" ref="O181:O189" ca="1" si="93">IF(L181&gt;0,N181*100/L181,0)</f>
        <v>87.749220222793483</v>
      </c>
      <c r="P181" s="155">
        <f t="shared" ref="P181:P189" ca="1" si="94">IF(M181&gt;0,N181*100/M181,0)</f>
        <v>86.56827173435228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591460</v>
      </c>
      <c r="N183" s="93">
        <f t="shared" ca="1" si="95"/>
        <v>512016.7</v>
      </c>
      <c r="O183" s="93">
        <f t="shared" ca="1" si="93"/>
        <v>87.749220222793483</v>
      </c>
      <c r="P183" s="93">
        <f t="shared" ca="1" si="94"/>
        <v>86.56827173435228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591460</v>
      </c>
      <c r="N184" s="497">
        <f t="shared" ca="1" si="96"/>
        <v>512016.7</v>
      </c>
      <c r="O184" s="497">
        <f t="shared" ca="1" si="93"/>
        <v>87.749220222793483</v>
      </c>
      <c r="P184" s="497">
        <f t="shared" ca="1" si="94"/>
        <v>86.56827173435228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IFERROR(__xludf.DUMMYFUNCTION("IMPORTRANGE(""https://docs.google.com/spreadsheets/d/1MeEWN-I1oV_STSDYn1IFDPWt_1FKiwhDph83XaGc0o0/edit?usp=sharing"",""งบพรบ!CT36"")"),591460)</f>
        <v>591460</v>
      </c>
      <c r="N186" s="93">
        <f ca="1">IFERROR(__xludf.DUMMYFUNCTION("IMPORTRANGE(""https://docs.google.com/spreadsheets/d/1MeEWN-I1oV_STSDYn1IFDPWt_1FKiwhDph83XaGc0o0/edit?usp=sharing"",""งบพรบ!CV36"")"),512016.7)</f>
        <v>512016.7</v>
      </c>
      <c r="O186" s="93">
        <f t="shared" ca="1" si="93"/>
        <v>87.749220222793483</v>
      </c>
      <c r="P186" s="93">
        <f t="shared" ca="1" si="94"/>
        <v>86.56827173435228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7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7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7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70000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33295</v>
      </c>
      <c r="O217" s="155">
        <f ca="1">IF(L217&gt;0,N217*100/L217,0)</f>
        <v>99.388059701492537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7">
        <v>4795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7">
        <v>18500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7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70000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70000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28800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28800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28800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IFERROR(__xludf.DUMMYFUNCTION("IMPORTRANGE(""https://docs.google.com/spreadsheets/d/1MeEWN-I1oV_STSDYn1IFDPWt_1FKiwhDph83XaGc0o0/edit?usp=sharing"",""งบพรบ!DD36"")"),28800)</f>
        <v>28800</v>
      </c>
      <c r="N266" s="93">
        <f ca="1">IFERROR(__xludf.DUMMYFUNCTION("IMPORTRANGE(""https://docs.google.com/spreadsheets/d/1MeEWN-I1oV_STSDYn1IFDPWt_1FKiwhDph83XaGc0o0/edit?usp=sharing"",""งบพรบ!DF36"")"),28800)</f>
        <v>28800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147030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147030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147030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IFERROR(__xludf.DUMMYFUNCTION("IMPORTRANGE(""https://docs.google.com/spreadsheets/d/1MeEWN-I1oV_STSDYn1IFDPWt_1FKiwhDph83XaGc0o0/edit?usp=sharing"",""งบพรบ!DN36"")"),147030)</f>
        <v>147030</v>
      </c>
      <c r="N282" s="93">
        <f ca="1">IFERROR(__xludf.DUMMYFUNCTION("IMPORTRANGE(""https://docs.google.com/spreadsheets/d/1MeEWN-I1oV_STSDYn1IFDPWt_1FKiwhDph83XaGc0o0/edit?usp=sharing"",""งบพรบ!DP36"")"),147030)</f>
        <v>147030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IFERROR(__xludf.DUMMYFUNCTION("IMPORTRANGE(""https://docs.google.com/spreadsheets/d/1QqKyyYR6Q21VydFLVH3TRQUabQu_ym0Zz7PgGX0-kHA/edit?usp=sharing"",""แผน!EB36"")"),40)</f>
        <v>40</v>
      </c>
      <c r="J288" s="678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25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381139.64</v>
      </c>
      <c r="O315" s="155">
        <f t="shared" ref="O315:O323" ca="1" si="144">IF(L315&gt;0,N315*100/L315,0)</f>
        <v>86.819963553530755</v>
      </c>
      <c r="P315" s="155">
        <f t="shared" ref="P315:P323" ca="1" si="145">IF(M315&gt;0,N315*100/M315,0)</f>
        <v>86.819963553530755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381139.64</v>
      </c>
      <c r="O317" s="93">
        <f t="shared" ca="1" si="144"/>
        <v>86.819963553530755</v>
      </c>
      <c r="P317" s="93">
        <f t="shared" ca="1" si="145"/>
        <v>86.819963553530755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381139.64</v>
      </c>
      <c r="O318" s="497">
        <f t="shared" ca="1" si="144"/>
        <v>86.819963553530755</v>
      </c>
      <c r="P318" s="497">
        <f t="shared" ca="1" si="145"/>
        <v>86.819963553530755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IFERROR(__xludf.DUMMYFUNCTION("IMPORTRANGE(""https://docs.google.com/spreadsheets/d/1MeEWN-I1oV_STSDYn1IFDPWt_1FKiwhDph83XaGc0o0/edit?usp=sharing"",""งบพรบ!EH36"")"),439000)</f>
        <v>439000</v>
      </c>
      <c r="N320" s="93">
        <f ca="1">IFERROR(__xludf.DUMMYFUNCTION("IMPORTRANGE(""https://docs.google.com/spreadsheets/d/1MeEWN-I1oV_STSDYn1IFDPWt_1FKiwhDph83XaGc0o0/edit?usp=sharing"",""งบพรบ!EJ36"")"),381139.64)</f>
        <v>381139.64</v>
      </c>
      <c r="O320" s="93">
        <f t="shared" ca="1" si="144"/>
        <v>86.819963553530755</v>
      </c>
      <c r="P320" s="93">
        <f t="shared" ca="1" si="145"/>
        <v>86.819963553530755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11540</v>
      </c>
      <c r="K327" s="445">
        <f ca="1">IF(I327&gt;0,J327*100/I327,0)</f>
        <v>133.87470997679813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200500</v>
      </c>
      <c r="N328" s="155">
        <f t="shared" ca="1" si="149"/>
        <v>170827.09</v>
      </c>
      <c r="O328" s="155">
        <f t="shared" ref="O328:O336" ca="1" si="150">IF(L328&gt;0,N328*100/L328,0)</f>
        <v>86.276308080808079</v>
      </c>
      <c r="P328" s="155">
        <f t="shared" ref="P328:P336" ca="1" si="151">IF(M328&gt;0,N328*100/M328,0)</f>
        <v>85.200543640897749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200500</v>
      </c>
      <c r="N330" s="93">
        <f t="shared" ca="1" si="152"/>
        <v>170827.09</v>
      </c>
      <c r="O330" s="93">
        <f t="shared" ca="1" si="150"/>
        <v>86.276308080808079</v>
      </c>
      <c r="P330" s="93">
        <f t="shared" ca="1" si="151"/>
        <v>85.200543640897749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200500</v>
      </c>
      <c r="N331" s="497">
        <f t="shared" ca="1" si="153"/>
        <v>170827.09</v>
      </c>
      <c r="O331" s="497">
        <f t="shared" ca="1" si="150"/>
        <v>86.276308080808079</v>
      </c>
      <c r="P331" s="497">
        <f t="shared" ca="1" si="151"/>
        <v>85.200543640897749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IFERROR(__xludf.DUMMYFUNCTION("IMPORTRANGE(""https://docs.google.com/spreadsheets/d/1MeEWN-I1oV_STSDYn1IFDPWt_1FKiwhDph83XaGc0o0/edit?usp=sharing"",""งบพรบ!ER36"")"),200500)</f>
        <v>200500</v>
      </c>
      <c r="N333" s="93">
        <f ca="1">IFERROR(__xludf.DUMMYFUNCTION("IMPORTRANGE(""https://docs.google.com/spreadsheets/d/1MeEWN-I1oV_STSDYn1IFDPWt_1FKiwhDph83XaGc0o0/edit?usp=sharing"",""งบพรบ!ET36"")"),170827.09)</f>
        <v>170827.09</v>
      </c>
      <c r="O333" s="93">
        <f t="shared" ca="1" si="150"/>
        <v>86.276308080808079</v>
      </c>
      <c r="P333" s="93">
        <f t="shared" ca="1" si="151"/>
        <v>85.200543640897749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IFERROR(__xludf.DUMMYFUNCTION("IMPORTRANGE(""https://docs.google.com/spreadsheets/d/1kVcqe37tkHyjCSG3S0O1AXqVkqjo8mSIZil3BcpIysc/edit?usp=sharing"",""ศูนย์!D36"")"),10218)</f>
        <v>10218</v>
      </c>
      <c r="K338" s="497">
        <f ca="1">IF(I338&gt;0,J338*100/I338,0)</f>
        <v>118.53828306264501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IFERROR(__xludf.DUMMYFUNCTION("IMPORTRANGE(""https://docs.google.com/spreadsheets/d/1kVcqe37tkHyjCSG3S0O1AXqVkqjo8mSIZil3BcpIysc/edit?usp=sharing"",""ศูนย์!E36"")"),12)</f>
        <v>12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IFERROR(__xludf.DUMMYFUNCTION("IMPORTRANGE(""https://docs.google.com/spreadsheets/d/1kVcqe37tkHyjCSG3S0O1AXqVkqjo8mSIZil3BcpIysc/edit?usp=sharing"",""ศูนย์!F36"")"),1316)</f>
        <v>1316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2878810</v>
      </c>
      <c r="N345" s="155">
        <f t="shared" ca="1" si="155"/>
        <v>2451565.11</v>
      </c>
      <c r="O345" s="155">
        <f t="shared" ref="O345:O353" ca="1" si="156">IF(L345&gt;0,N345*100/L345,0)</f>
        <v>87.618168269591607</v>
      </c>
      <c r="P345" s="155">
        <f t="shared" ref="P345:P353" ca="1" si="157">IF(M345&gt;0,N345*100/M345,0)</f>
        <v>85.15897575734418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2878810</v>
      </c>
      <c r="N347" s="93">
        <f t="shared" ca="1" si="158"/>
        <v>2451565.11</v>
      </c>
      <c r="O347" s="93">
        <f t="shared" ca="1" si="156"/>
        <v>87.618168269591607</v>
      </c>
      <c r="P347" s="93">
        <f t="shared" ca="1" si="157"/>
        <v>85.15897575734418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2720410</v>
      </c>
      <c r="N348" s="497">
        <f t="shared" ca="1" si="159"/>
        <v>2293165.11</v>
      </c>
      <c r="O348" s="497">
        <f t="shared" ca="1" si="156"/>
        <v>86.875148601497955</v>
      </c>
      <c r="P348" s="497">
        <f t="shared" ca="1" si="157"/>
        <v>84.294834602137172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IFERROR(__xludf.DUMMYFUNCTION("IMPORTRANGE(""https://docs.google.com/spreadsheets/d/1MeEWN-I1oV_STSDYn1IFDPWt_1FKiwhDph83XaGc0o0/edit?usp=sharing"",""งบพรบ!FB36"")"),2720410)</f>
        <v>2720410</v>
      </c>
      <c r="N350" s="93">
        <f ca="1">IFERROR(__xludf.DUMMYFUNCTION("IMPORTRANGE(""https://docs.google.com/spreadsheets/d/1MeEWN-I1oV_STSDYn1IFDPWt_1FKiwhDph83XaGc0o0/edit?usp=sharing"",""งบพรบ!FD36"")"),2293165.11)</f>
        <v>2293165.11</v>
      </c>
      <c r="O350" s="93">
        <f t="shared" ca="1" si="156"/>
        <v>86.875148601497955</v>
      </c>
      <c r="P350" s="93">
        <f t="shared" ca="1" si="157"/>
        <v>84.294834602137172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346</v>
      </c>
      <c r="K355" s="465">
        <f ca="1">IF(I355&gt;0,J355*100/I355,0)</f>
        <v>17.3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IFERROR(__xludf.DUMMYFUNCTION("IMPORTRANGE(""https://docs.google.com/spreadsheets/d/1XWAQStnk-4SwqDmLtmXYiTMKHgktTP8We1SCoS47DrQ/edit?usp=sharing"",""จัดที่ดิน!W36"")"),1094)</f>
        <v>1094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IFERROR(__xludf.DUMMYFUNCTION("IMPORTRANGE(""https://docs.google.com/spreadsheets/d/1XWAQStnk-4SwqDmLtmXYiTMKHgktTP8We1SCoS47DrQ/edit?usp=sharing"",""จัดที่ดิน!X36"")"),12346.04)</f>
        <v>12346.04</v>
      </c>
      <c r="K359" s="497">
        <f t="shared" ca="1" si="161"/>
        <v>61.730200000000004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IFERROR(__xludf.DUMMYFUNCTION("IMPORTRANGE(""https://docs.google.com/spreadsheets/d/1XWAQStnk-4SwqDmLtmXYiTMKHgktTP8We1SCoS47DrQ/edit?usp=sharing"",""จัดที่ดิน!Y36"")"),1098)</f>
        <v>1098</v>
      </c>
      <c r="K360" s="497">
        <f t="shared" ca="1" si="161"/>
        <v>54.9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IFERROR(__xludf.DUMMYFUNCTION("IMPORTRANGE(""https://docs.google.com/spreadsheets/d/1XWAQStnk-4SwqDmLtmXYiTMKHgktTP8We1SCoS47DrQ/edit?usp=sharing"",""จัดที่ดิน!Z36"")"),11735.65)</f>
        <v>11735.65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IFERROR(__xludf.DUMMYFUNCTION("IMPORTRANGE(""https://docs.google.com/spreadsheets/d/1XWAQStnk-4SwqDmLtmXYiTMKHgktTP8We1SCoS47DrQ/edit?usp=sharing"",""จัดที่ดิน!AA36"")"),346)</f>
        <v>346</v>
      </c>
      <c r="K362" s="497">
        <f t="shared" ca="1" si="161"/>
        <v>17.3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IFERROR(__xludf.DUMMYFUNCTION("IMPORTRANGE(""https://docs.google.com/spreadsheets/d/1XWAQStnk-4SwqDmLtmXYiTMKHgktTP8We1SCoS47DrQ/edit?usp=sharing"",""จัดที่ดิน!AB36"")"),3858.12999999999)</f>
        <v>3858.1299999999901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1698</v>
      </c>
      <c r="K364" s="479">
        <f t="shared" ca="1" si="161"/>
        <v>56.6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300</v>
      </c>
      <c r="K365" s="491">
        <f t="shared" ca="1" si="161"/>
        <v>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IFERROR(__xludf.DUMMYFUNCTION("IMPORTRANGE(""https://docs.google.com/spreadsheets/d/1XWAQStnk-4SwqDmLtmXYiTMKHgktTP8We1SCoS47DrQ/edit?usp=sharing"",""จัดที่ดิน!E36"")"),488)</f>
        <v>488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IFERROR(__xludf.DUMMYFUNCTION("IMPORTRANGE(""https://docs.google.com/spreadsheets/d/1XWAQStnk-4SwqDmLtmXYiTMKHgktTP8We1SCoS47DrQ/edit?usp=sharing"",""จัดที่ดิน!F36"")"),6663.32)</f>
        <v>6663.32</v>
      </c>
      <c r="K369" s="497">
        <f t="shared" ca="1" si="163"/>
        <v>44.422133333333335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IFERROR(__xludf.DUMMYFUNCTION("IMPORTRANGE(""https://docs.google.com/spreadsheets/d/1XWAQStnk-4SwqDmLtmXYiTMKHgktTP8We1SCoS47DrQ/edit?usp=sharing"",""จัดที่ดิน!G36"")"),481)</f>
        <v>481</v>
      </c>
      <c r="K370" s="497">
        <f t="shared" ca="1" si="163"/>
        <v>32.06666666666667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IFERROR(__xludf.DUMMYFUNCTION("IMPORTRANGE(""https://docs.google.com/spreadsheets/d/1XWAQStnk-4SwqDmLtmXYiTMKHgktTP8We1SCoS47DrQ/edit?usp=sharing"",""จัดที่ดิน!H36"")"),5915.99)</f>
        <v>5915.99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IFERROR(__xludf.DUMMYFUNCTION("IMPORTRANGE(""https://docs.google.com/spreadsheets/d/1XWAQStnk-4SwqDmLtmXYiTMKHgktTP8We1SCoS47DrQ/edit?usp=sharing"",""จัดที่ดิน!I36"")"),300)</f>
        <v>300</v>
      </c>
      <c r="K372" s="497">
        <f t="shared" ca="1" si="163"/>
        <v>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IFERROR(__xludf.DUMMYFUNCTION("IMPORTRANGE(""https://docs.google.com/spreadsheets/d/1XWAQStnk-4SwqDmLtmXYiTMKHgktTP8We1SCoS47DrQ/edit?usp=sharing"",""จัดที่ดิน!J36"")"),3400.45)</f>
        <v>3400.45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1398</v>
      </c>
      <c r="K374" s="491">
        <f t="shared" ca="1" si="163"/>
        <v>93.2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IFERROR(__xludf.DUMMYFUNCTION("IMPORTRANGE(""https://docs.google.com/spreadsheets/d/1XWAQStnk-4SwqDmLtmXYiTMKHgktTP8We1SCoS47DrQ/edit?usp=sharing"",""จัดที่ดิน!AH36"")"),606)</f>
        <v>606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IFERROR(__xludf.DUMMYFUNCTION("IMPORTRANGE(""https://docs.google.com/spreadsheets/d/1XWAQStnk-4SwqDmLtmXYiTMKHgktTP8We1SCoS47DrQ/edit?usp=sharing"",""จัดที่ดิน!AI36"")"),5682.72)</f>
        <v>5682.72</v>
      </c>
      <c r="K378" s="497">
        <f t="shared" ca="1" si="164"/>
        <v>113.6544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IFERROR(__xludf.DUMMYFUNCTION("IMPORTRANGE(""https://docs.google.com/spreadsheets/d/1XWAQStnk-4SwqDmLtmXYiTMKHgktTP8We1SCoS47DrQ/edit?usp=sharing"",""จัดที่ดิน!AJ36"")"),1970)</f>
        <v>1970</v>
      </c>
      <c r="K379" s="497">
        <f t="shared" ca="1" si="164"/>
        <v>131.33333333333334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IFERROR(__xludf.DUMMYFUNCTION("IMPORTRANGE(""https://docs.google.com/spreadsheets/d/1XWAQStnk-4SwqDmLtmXYiTMKHgktTP8We1SCoS47DrQ/edit?usp=sharing"",""จัดที่ดิน!AK36"")"),25961.14)</f>
        <v>25961.14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IFERROR(__xludf.DUMMYFUNCTION("IMPORTRANGE(""https://docs.google.com/spreadsheets/d/1XWAQStnk-4SwqDmLtmXYiTMKHgktTP8We1SCoS47DrQ/edit?usp=sharing"",""จัดที่ดิน!AL36"")"),1398)</f>
        <v>1398</v>
      </c>
      <c r="K381" s="497">
        <f t="shared" ca="1" si="164"/>
        <v>93.2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IFERROR(__xludf.DUMMYFUNCTION("IMPORTRANGE(""https://docs.google.com/spreadsheets/d/1XWAQStnk-4SwqDmLtmXYiTMKHgktTP8We1SCoS47DrQ/edit?usp=sharing"",""จัดที่ดิน!AM36"")"),20593.44)</f>
        <v>20593.439999999999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IFERROR(__xludf.DUMMYFUNCTION("IMPORTRANGE(""https://docs.google.com/spreadsheets/d/1XWAQStnk-4SwqDmLtmXYiTMKHgktTP8We1SCoS47DrQ/edit?usp=sharing"",""จัดที่ดิน!AP36"")"),92)</f>
        <v>92</v>
      </c>
      <c r="K385" s="505">
        <f ca="1">IF(I385&gt;0,J385*100/I385,0)</f>
        <v>184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5480190</v>
      </c>
      <c r="M414" s="552">
        <f t="shared" ca="1" si="181"/>
        <v>5500166.4000000004</v>
      </c>
      <c r="N414" s="552">
        <f t="shared" si="181"/>
        <v>5007274.87</v>
      </c>
      <c r="O414" s="552">
        <f ca="1">IF(L414&gt;0,N414*100/L414,0)</f>
        <v>91.370461060656652</v>
      </c>
      <c r="P414" s="552">
        <f ca="1">IF(M414&gt;0,N414*100/M414,0)</f>
        <v>91.038606941055448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233470</v>
      </c>
      <c r="O419" s="155">
        <f t="shared" ref="O419:O424" ca="1" si="185">IF(L419&gt;0,N419*100/L419,0)</f>
        <v>97.989591202887596</v>
      </c>
      <c r="P419" s="155">
        <f t="shared" ref="P419:P424" ca="1" si="186">IF(M419&gt;0,N419*100/M419,0)</f>
        <v>99.662767864765641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233470</v>
      </c>
      <c r="O421" s="93">
        <f t="shared" ca="1" si="185"/>
        <v>97.989591202887596</v>
      </c>
      <c r="P421" s="93">
        <f t="shared" ca="1" si="186"/>
        <v>99.662767864765641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233470</v>
      </c>
      <c r="O422" s="497">
        <f t="shared" ca="1" si="185"/>
        <v>97.989591202887596</v>
      </c>
      <c r="P422" s="497">
        <f t="shared" ca="1" si="186"/>
        <v>99.662767864765641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233470</v>
      </c>
      <c r="O424" s="93">
        <f t="shared" ca="1" si="185"/>
        <v>97.989591202887596</v>
      </c>
      <c r="P424" s="93">
        <f t="shared" ca="1" si="186"/>
        <v>99.662767864765641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233470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70</v>
      </c>
      <c r="J433" s="678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2</v>
      </c>
      <c r="J434" s="678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414733.36</v>
      </c>
      <c r="O444" s="195">
        <f t="shared" ref="O444:O449" ca="1" si="198">IF(L444&gt;0,N444*100/L444,0)</f>
        <v>93.366357496623138</v>
      </c>
      <c r="P444" s="195">
        <f t="shared" ref="P444:P449" ca="1" si="199">IF(M444&gt;0,N444*100/M444,0)</f>
        <v>93.366357496623138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414733.36</v>
      </c>
      <c r="O446" s="93">
        <f t="shared" ca="1" si="198"/>
        <v>93.366357496623138</v>
      </c>
      <c r="P446" s="93">
        <f t="shared" ca="1" si="199"/>
        <v>93.366357496623138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414733.36</v>
      </c>
      <c r="O447" s="497">
        <f t="shared" ca="1" si="198"/>
        <v>93.366357496623138</v>
      </c>
      <c r="P447" s="497">
        <f t="shared" ca="1" si="199"/>
        <v>93.366357496623138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414733.36</v>
      </c>
      <c r="O449" s="93">
        <f t="shared" ca="1" si="198"/>
        <v>93.366357496623138</v>
      </c>
      <c r="P449" s="93">
        <f t="shared" ca="1" si="199"/>
        <v>93.366357496623138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113533.36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12575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135</v>
      </c>
      <c r="K465" s="589">
        <f t="shared" ca="1" si="205"/>
        <v>103.05343511450381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1303</v>
      </c>
      <c r="K466" s="569">
        <f t="shared" ca="1" si="205"/>
        <v>100.23076923076923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991220.0199999999</v>
      </c>
      <c r="O467" s="195">
        <f t="shared" ref="O467:O472" ca="1" si="207">IF(L467&gt;0,N467*100/L467,0)</f>
        <v>84.918674363336976</v>
      </c>
      <c r="P467" s="195">
        <f t="shared" ref="P467:P472" ca="1" si="208">IF(M467&gt;0,N467*100/M467,0)</f>
        <v>84.918674363336976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991220.0199999999</v>
      </c>
      <c r="O469" s="93">
        <f t="shared" ca="1" si="207"/>
        <v>84.918674363336976</v>
      </c>
      <c r="P469" s="93">
        <f t="shared" ca="1" si="208"/>
        <v>84.918674363336976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991220.0199999999</v>
      </c>
      <c r="O470" s="497">
        <f t="shared" ca="1" si="207"/>
        <v>84.918674363336976</v>
      </c>
      <c r="P470" s="497">
        <f t="shared" ca="1" si="208"/>
        <v>84.918674363336976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991220.0199999999</v>
      </c>
      <c r="O472" s="93">
        <f t="shared" ca="1" si="207"/>
        <v>84.918674363336976</v>
      </c>
      <c r="P472" s="93">
        <f t="shared" ca="1" si="208"/>
        <v>84.918674363336976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664010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114400.2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32759.82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1243</v>
      </c>
      <c r="K483" s="497">
        <f ca="1">IF(I483&gt;0,J483*100/I483,0)</f>
        <v>106.23931623931624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60</v>
      </c>
      <c r="K487" s="497">
        <f ca="1">IF(I487&gt;0,J487*100/I487,0)</f>
        <v>46.153846153846153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24</v>
      </c>
      <c r="K489" s="497">
        <f ca="1">IF(I489&gt;0,J489*100/I489,0)</f>
        <v>184.61538461538461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1243</v>
      </c>
      <c r="K495" s="497">
        <f ca="1">IF(I495&gt;0,J495*100/I495,0)</f>
        <v>106.23931623931624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60</v>
      </c>
      <c r="K498" s="497">
        <f ca="1">IF(I498&gt;0,J498*100/I498,0)</f>
        <v>46.153846153846153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50</v>
      </c>
      <c r="J522" s="705">
        <f t="shared" ca="1" si="225"/>
        <v>50</v>
      </c>
      <c r="K522" s="674">
        <f ca="1">IF(I522&gt;0,J522*100/I522,0)</f>
        <v>100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443511.82</v>
      </c>
      <c r="O523" s="195">
        <f t="shared" ref="O523:O528" ca="1" si="227">IF(L523&gt;0,N523*100/L523,0)</f>
        <v>103.75516305619239</v>
      </c>
      <c r="P523" s="195">
        <f t="shared" ref="P523:P528" ca="1" si="228">IF(M523&gt;0,N523*100/M523,0)</f>
        <v>103.75516305619239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443511.82</v>
      </c>
      <c r="O525" s="93">
        <f t="shared" ca="1" si="227"/>
        <v>103.75516305619239</v>
      </c>
      <c r="P525" s="93">
        <f t="shared" ca="1" si="228"/>
        <v>103.75516305619239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443511.82</v>
      </c>
      <c r="O526" s="497">
        <f t="shared" ca="1" si="227"/>
        <v>103.75516305619239</v>
      </c>
      <c r="P526" s="497">
        <f t="shared" ca="1" si="228"/>
        <v>103.75516305619239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443511.82</v>
      </c>
      <c r="O528" s="93">
        <f t="shared" ca="1" si="227"/>
        <v>103.75516305619239</v>
      </c>
      <c r="P528" s="93">
        <f t="shared" ca="1" si="228"/>
        <v>103.75516305619239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41805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IFERROR(__xludf.DUMMYFUNCTION("IMPORTRANGE(""https://docs.google.com/spreadsheets/d/1QqKyyYR6Q21VydFLVH3TRQUabQu_ym0Zz7PgGX0-kHA/edit?usp=sharing"",""แผน!GU36"")"),50)</f>
        <v>50</v>
      </c>
      <c r="J537" s="678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103382</v>
      </c>
      <c r="J543" s="684">
        <f t="shared" si="235"/>
        <v>103382</v>
      </c>
      <c r="K543" s="685">
        <f t="shared" ca="1" si="234"/>
        <v>100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760687</v>
      </c>
      <c r="M544" s="155">
        <f t="shared" ca="1" si="236"/>
        <v>762820.34</v>
      </c>
      <c r="N544" s="155">
        <f t="shared" si="236"/>
        <v>704636.84</v>
      </c>
      <c r="O544" s="155">
        <f t="shared" ref="O544:O549" ca="1" si="237">IF(L544&gt;0,N544*100/L544,0)</f>
        <v>92.631639557400092</v>
      </c>
      <c r="P544" s="155">
        <f t="shared" ref="P544:P549" ca="1" si="238">IF(M544&gt;0,N544*100/M544,0)</f>
        <v>92.372581465250391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760687</v>
      </c>
      <c r="M546" s="93">
        <f t="shared" ca="1" si="240"/>
        <v>762820.34</v>
      </c>
      <c r="N546" s="93">
        <f t="shared" si="240"/>
        <v>704636.84</v>
      </c>
      <c r="O546" s="93">
        <f t="shared" ca="1" si="237"/>
        <v>92.631639557400092</v>
      </c>
      <c r="P546" s="93">
        <f t="shared" ca="1" si="238"/>
        <v>92.372581465250391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760687</v>
      </c>
      <c r="M547" s="497">
        <f t="shared" ca="1" si="241"/>
        <v>762820.34</v>
      </c>
      <c r="N547" s="497">
        <f t="shared" si="241"/>
        <v>704636.84</v>
      </c>
      <c r="O547" s="497">
        <f t="shared" ca="1" si="237"/>
        <v>92.631639557400092</v>
      </c>
      <c r="P547" s="497">
        <f t="shared" ca="1" si="238"/>
        <v>92.372581465250391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IFERROR(__xludf.DUMMYFUNCTION("IMPORTRANGE(""https://docs.google.com/spreadsheets/d/1QqKyyYR6Q21VydFLVH3TRQUabQu_ym0Zz7PgGX0-kHA/edit?usp=sharing"",""แผน!HB36"")"),760687)</f>
        <v>760687</v>
      </c>
      <c r="M549" s="93">
        <f ca="1">L549+3000-866.66</f>
        <v>762820.34</v>
      </c>
      <c r="N549" s="93">
        <f>N550+N551+N552+N553+N554</f>
        <v>704636.84</v>
      </c>
      <c r="O549" s="93">
        <f t="shared" ca="1" si="237"/>
        <v>92.631639557400092</v>
      </c>
      <c r="P549" s="93">
        <f t="shared" ca="1" si="238"/>
        <v>92.372581465250391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115700.01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588936.82999999996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103382</v>
      </c>
      <c r="J559" s="705">
        <f t="shared" si="245"/>
        <v>103382</v>
      </c>
      <c r="K559" s="674">
        <f t="shared" ref="K559:K561" ca="1" si="246">IF(I559&gt;0,J559*100/I559,0)</f>
        <v>100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8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8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8">
        <f t="shared" ref="J576:J577" si="250">J578+J580+J582+J588+J590</f>
        <v>103382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8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92325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9404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2901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2901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265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8156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648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215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10751.98</v>
      </c>
      <c r="J592" s="705">
        <f t="shared" si="253"/>
        <v>1991</v>
      </c>
      <c r="K592" s="674">
        <f t="shared" ref="K592:K594" ca="1" si="254">IF(I592&gt;0,J592*100/I592,0)</f>
        <v>18.517519563838476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1991</v>
      </c>
      <c r="K593" s="411">
        <f t="shared" ca="1" si="254"/>
        <v>18.517519563838476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152</v>
      </c>
      <c r="K594" s="411">
        <f t="shared" ca="1" si="254"/>
        <v>18.469015795868774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1921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146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1921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146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70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70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IFERROR(__xludf.DUMMYFUNCTION("IMPORTRANGE(""https://docs.google.com/spreadsheets/d/1QqKyyYR6Q21VydFLVH3TRQUabQu_ym0Zz7PgGX0-kHA/edit?usp=sharing"",""แผน!HL36"")"),95)</f>
        <v>95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IFERROR(__xludf.DUMMYFUNCTION("IMPORTRANGE(""https://docs.google.com/spreadsheets/d/1QqKyyYR6Q21VydFLVH3TRQUabQu_ym0Zz7PgGX0-kHA/edit?usp=sharing"",""แผน!HK36"")"),3)</f>
        <v>3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2500</v>
      </c>
      <c r="J628" s="738">
        <f t="shared" ca="1" si="262"/>
        <v>2318</v>
      </c>
      <c r="K628" s="739">
        <f ca="1">IF(I628&gt;0,J628*100/I628,0)</f>
        <v>92.72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2069658.06</v>
      </c>
      <c r="N629" s="195">
        <f t="shared" si="263"/>
        <v>1911491.11</v>
      </c>
      <c r="O629" s="195">
        <f t="shared" ref="O629:O634" ca="1" si="264">IF(L629&gt;0,N629*100/L629,0)</f>
        <v>92.203369791980705</v>
      </c>
      <c r="P629" s="195">
        <f t="shared" ref="P629:P634" ca="1" si="265">IF(M629&gt;0,N629*100/M629,0)</f>
        <v>92.357822141885606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2069658.06</v>
      </c>
      <c r="N631" s="93">
        <f t="shared" si="266"/>
        <v>1911491.11</v>
      </c>
      <c r="O631" s="93">
        <f t="shared" ca="1" si="264"/>
        <v>92.203369791980705</v>
      </c>
      <c r="P631" s="93">
        <f t="shared" ca="1" si="265"/>
        <v>92.357822141885606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2069658.06</v>
      </c>
      <c r="N632" s="497">
        <f t="shared" si="267"/>
        <v>1911491.11</v>
      </c>
      <c r="O632" s="497">
        <f t="shared" ca="1" si="264"/>
        <v>92.203369791980705</v>
      </c>
      <c r="P632" s="497">
        <f t="shared" ca="1" si="265"/>
        <v>92.357822141885606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L634-3466.94</f>
        <v>2069658.06</v>
      </c>
      <c r="N634" s="93">
        <f>N635+N636+N637+N638</f>
        <v>1911491.11</v>
      </c>
      <c r="O634" s="93">
        <f t="shared" ca="1" si="264"/>
        <v>92.203369791980705</v>
      </c>
      <c r="P634" s="93">
        <f t="shared" ca="1" si="265"/>
        <v>92.357822141885606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347533.06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1563958.05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IFERROR(__xludf.DUMMYFUNCTION("IMPORTRANGE(""https://docs.google.com/spreadsheets/d/1XWAQStnk-4SwqDmLtmXYiTMKHgktTP8We1SCoS47DrQ/edit?usp=sharing"",""จัดที่ดิน!AS36"")"),1412)</f>
        <v>1412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IFERROR(__xludf.DUMMYFUNCTION("IMPORTRANGE(""https://docs.google.com/spreadsheets/d/1XWAQStnk-4SwqDmLtmXYiTMKHgktTP8We1SCoS47DrQ/edit?usp=sharing"",""จัดที่ดิน!AT36"")"),1202.33)</f>
        <v>1202.33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IFERROR(__xludf.DUMMYFUNCTION("IMPORTRANGE(""https://docs.google.com/spreadsheets/d/1XWAQStnk-4SwqDmLtmXYiTMKHgktTP8We1SCoS47DrQ/edit?usp=sharing"",""จัดที่ดิน!AU36"")"),2743)</f>
        <v>2743</v>
      </c>
      <c r="K647" s="163">
        <f t="shared" ca="1" si="271"/>
        <v>109.72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IFERROR(__xludf.DUMMYFUNCTION("IMPORTRANGE(""https://docs.google.com/spreadsheets/d/1XWAQStnk-4SwqDmLtmXYiTMKHgktTP8We1SCoS47DrQ/edit?usp=sharing"",""จัดที่ดิน!AV36"")"),1657.01)</f>
        <v>1657.01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IFERROR(__xludf.DUMMYFUNCTION("IMPORTRANGE(""https://docs.google.com/spreadsheets/d/1XWAQStnk-4SwqDmLtmXYiTMKHgktTP8We1SCoS47DrQ/edit?usp=sharing"",""จัดที่ดิน!AW36"")"),2434)</f>
        <v>2434</v>
      </c>
      <c r="K649" s="163">
        <f t="shared" ca="1" si="271"/>
        <v>97.36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IFERROR(__xludf.DUMMYFUNCTION("IMPORTRANGE(""https://docs.google.com/spreadsheets/d/1XWAQStnk-4SwqDmLtmXYiTMKHgktTP8We1SCoS47DrQ/edit?usp=sharing"",""จัดที่ดิน!AX36"")"),1456.87)</f>
        <v>1456.87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IFERROR(__xludf.DUMMYFUNCTION("IMPORTRANGE(""https://docs.google.com/spreadsheets/d/1XWAQStnk-4SwqDmLtmXYiTMKHgktTP8We1SCoS47DrQ/edit?usp=sharing"",""จัดที่ดิน!AY36"")"),2318)</f>
        <v>2318</v>
      </c>
      <c r="K651" s="163">
        <f t="shared" ca="1" si="271"/>
        <v>92.72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IFERROR(__xludf.DUMMYFUNCTION("IMPORTRANGE(""https://docs.google.com/spreadsheets/d/1XWAQStnk-4SwqDmLtmXYiTMKHgktTP8We1SCoS47DrQ/edit?usp=sharing"",""จัดที่ดิน!AZ36"")"),1382)</f>
        <v>1382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320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59310</v>
      </c>
      <c r="N655" s="195">
        <f t="shared" si="273"/>
        <v>38742</v>
      </c>
      <c r="O655" s="195">
        <f t="shared" ref="O655:O660" ca="1" si="274">IF(L655&gt;0,N655*100/L655,0)</f>
        <v>134.52083333333334</v>
      </c>
      <c r="P655" s="195">
        <f t="shared" ref="P655:P660" ca="1" si="275">IF(M655&gt;0,N655*100/M655,0)</f>
        <v>65.321193727870508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59310</v>
      </c>
      <c r="N657" s="93">
        <f t="shared" si="276"/>
        <v>38742</v>
      </c>
      <c r="O657" s="93">
        <f t="shared" ca="1" si="274"/>
        <v>134.52083333333334</v>
      </c>
      <c r="P657" s="93">
        <f t="shared" ca="1" si="275"/>
        <v>65.321193727870508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59310</v>
      </c>
      <c r="N658" s="497">
        <f t="shared" si="277"/>
        <v>38742</v>
      </c>
      <c r="O658" s="497">
        <f t="shared" ca="1" si="274"/>
        <v>134.52083333333334</v>
      </c>
      <c r="P658" s="497">
        <f t="shared" ca="1" si="275"/>
        <v>65.321193727870508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L660+61020-30510</f>
        <v>59310</v>
      </c>
      <c r="N660" s="93">
        <f>N661+N662+N663+N664</f>
        <v>38742</v>
      </c>
      <c r="O660" s="93">
        <f t="shared" ca="1" si="274"/>
        <v>134.52083333333334</v>
      </c>
      <c r="P660" s="93">
        <f t="shared" ca="1" si="275"/>
        <v>65.321193727870508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38742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IFERROR(__xludf.DUMMYFUNCTION("IMPORTRANGE(""https://docs.google.com/spreadsheets/d/1QqKyyYR6Q21VydFLVH3TRQUabQu_ym0Zz7PgGX0-kHA/edit?usp=sharing"",""แผน!IA36"")"),320)</f>
        <v>320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IFERROR(__xludf.DUMMYFUNCTION("IMPORTRANGE(""https://docs.google.com/spreadsheets/d/1QqKyyYR6Q21VydFLVH3TRQUabQu_ym0Zz7PgGX0-kHA/edit?usp=sharing"",""แผน!IB36"")"),0)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 t="s">
        <v>342</v>
      </c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L690-5200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IFERROR(__xludf.DUMMYFUNCTION("IMPORTRANGE(""https://docs.google.com/spreadsheets/d/1QqKyyYR6Q21VydFLVH3TRQUabQu_ym0Zz7PgGX0-kHA/edit?usp=sharing"",""แผน!IE36"")"),0)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IFERROR(__xludf.DUMMYFUNCTION("IMPORTRANGE(""https://docs.google.com/spreadsheets/d/1QqKyyYR6Q21VydFLVH3TRQUabQu_ym0Zz7PgGX0-kHA/edit?usp=sharing"",""แผน!IH36"")"),0)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IFERROR(__xludf.DUMMYFUNCTION("IMPORTRANGE(""https://docs.google.com/spreadsheets/d/1QqKyyYR6Q21VydFLVH3TRQUabQu_ym0Zz7PgGX0-kHA/edit?usp=sharing"",""แผน!IJ36"")"),0)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IFERROR(__xludf.DUMMYFUNCTION("IMPORTRANGE(""https://docs.google.com/spreadsheets/d/1QqKyyYR6Q21VydFLVH3TRQUabQu_ym0Zz7PgGX0-kHA/edit?usp=sharing"",""แผน!IK36"")"),0)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IFERROR(__xludf.DUMMYFUNCTION("IMPORTRANGE(""https://docs.google.com/spreadsheets/d/1QqKyyYR6Q21VydFLVH3TRQUabQu_ym0Zz7PgGX0-kHA/edit?usp=sharing"",""แผน!IP36"")"),0)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5000</v>
      </c>
      <c r="J785" s="804">
        <f t="shared" ca="1" si="318"/>
        <v>5352</v>
      </c>
      <c r="K785" s="805">
        <f ca="1">IF(I785&gt;0,J785*100/I785,0)</f>
        <v>107.04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269469.71999999997</v>
      </c>
      <c r="O786" s="195">
        <f t="shared" ref="O786:O791" ca="1" si="320">IF(L786&gt;0,N786*100/L786,0)</f>
        <v>80.390727923627679</v>
      </c>
      <c r="P786" s="195">
        <f t="shared" ref="P786:P791" ca="1" si="321">IF(M786&gt;0,N786*100/M786,0)</f>
        <v>80.390727923627679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335200</v>
      </c>
      <c r="M788" s="93">
        <f t="shared" ca="1" si="322"/>
        <v>335200</v>
      </c>
      <c r="N788" s="93">
        <f t="shared" si="322"/>
        <v>269469.71999999997</v>
      </c>
      <c r="O788" s="93">
        <f t="shared" ca="1" si="320"/>
        <v>80.390727923627679</v>
      </c>
      <c r="P788" s="93">
        <f t="shared" ca="1" si="321"/>
        <v>80.390727923627679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269469.71999999997</v>
      </c>
      <c r="O789" s="497">
        <f t="shared" ca="1" si="320"/>
        <v>80.390727923627679</v>
      </c>
      <c r="P789" s="497">
        <f t="shared" ca="1" si="321"/>
        <v>80.390727923627679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269469.71999999997</v>
      </c>
      <c r="O791" s="93">
        <f t="shared" ca="1" si="320"/>
        <v>80.390727923627679</v>
      </c>
      <c r="P791" s="93">
        <f t="shared" ca="1" si="321"/>
        <v>80.390727923627679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101399.72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168070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IFERROR(__xludf.DUMMYFUNCTION("IMPORTRANGE(""https://docs.google.com/spreadsheets/d/1MaWodYyGHDf7siQLGxnXhG4mBNTNIuy296niS2xXulU/edit?usp=sharing"",""RTK!H36"")"),245)</f>
        <v>245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IFERROR(__xludf.DUMMYFUNCTION("IMPORTRANGE(""https://docs.google.com/spreadsheets/d/1MaWodYyGHDf7siQLGxnXhG4mBNTNIuy296niS2xXulU/edit?usp=sharing"",""RTK!G36"")"),5000)</f>
        <v>5000</v>
      </c>
      <c r="J801" s="819">
        <f ca="1">IFERROR(__xludf.DUMMYFUNCTION("IMPORTRANGE(""https://docs.google.com/spreadsheets/d/1MaWodYyGHDf7siQLGxnXhG4mBNTNIuy296niS2xXulU/edit?usp=sharing"",""RTK!I36"")"),5352)</f>
        <v>5352</v>
      </c>
      <c r="K801" s="820">
        <f ca="1">IF(I801&gt;0,J801*100/I801,0)</f>
        <v>107.04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IFERROR(__xludf.DUMMYFUNCTION("IMPORTRANGE(""https://docs.google.com/spreadsheets/d/1MaWodYyGHDf7siQLGxnXhG4mBNTNIuy296niS2xXulU/edit?usp=sharing"",""RTK!L36"")"),0)</f>
        <v>0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IFERROR(__xludf.DUMMYFUNCTION("IMPORTRANGE(""https://docs.google.com/spreadsheets/d/1MaWodYyGHDf7siQLGxnXhG4mBNTNIuy296niS2xXulU/edit?usp=sharing"",""RTK!K36"")"),0)</f>
        <v>0</v>
      </c>
      <c r="J803" s="819">
        <f ca="1">IFERROR(__xludf.DUMMYFUNCTION("IMPORTRANGE(""https://docs.google.com/spreadsheets/d/1MaWodYyGHDf7siQLGxnXhG4mBNTNIuy296niS2xXulU/edit?usp=sharing"",""RTK!M36"")"),0)</f>
        <v>0</v>
      </c>
      <c r="K803" s="82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IFERROR(__xludf.DUMMYFUNCTION("IMPORTRANGE(""https://docs.google.com/spreadsheets/d/19vJNZY_5yjcGF2XGBMNZRCAIB0Kwfpjp8YEOfu-bneM/edit?usp=sharing"",""งานกองทุน!F36"")"),12527786.02)</f>
        <v>12527786.02</v>
      </c>
      <c r="K821" s="497">
        <f t="shared" ref="K821:K828" ca="1" si="336">IF(I821&gt;0,J821*100/I821,0)</f>
        <v>83.518573466666666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IFERROR(__xludf.DUMMYFUNCTION("IMPORTRANGE(""https://docs.google.com/spreadsheets/d/19vJNZY_5yjcGF2XGBMNZRCAIB0Kwfpjp8YEOfu-bneM/edit?usp=sharing"",""งานกองทุน!E36"")"),343)</f>
        <v>343</v>
      </c>
      <c r="K822" s="497">
        <f t="shared" ca="1" si="336"/>
        <v>87.723785166240404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IFERROR(__xludf.DUMMYFUNCTION("IMPORTRANGE(""https://docs.google.com/spreadsheets/d/19vJNZY_5yjcGF2XGBMNZRCAIB0Kwfpjp8YEOfu-bneM/edit?usp=sharing"",""งานกองทุน!K36"")"),603386.09)</f>
        <v>603386.09</v>
      </c>
      <c r="K823" s="497">
        <f t="shared" ca="1" si="336"/>
        <v>8.2301281164775748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IFERROR(__xludf.DUMMYFUNCTION("IMPORTRANGE(""https://docs.google.com/spreadsheets/d/19vJNZY_5yjcGF2XGBMNZRCAIB0Kwfpjp8YEOfu-bneM/edit?usp=sharing"",""งานกองทุน!J36"")"),71)</f>
        <v>71</v>
      </c>
      <c r="K824" s="497">
        <f t="shared" ca="1" si="336"/>
        <v>30.603448275862068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IFERROR(__xludf.DUMMYFUNCTION("IMPORTRANGE(""https://docs.google.com/spreadsheets/d/19vJNZY_5yjcGF2XGBMNZRCAIB0Kwfpjp8YEOfu-bneM/edit?usp=sharing"",""งานกองทุน!P36"")"),69856.91)</f>
        <v>69856.91</v>
      </c>
      <c r="K825" s="497">
        <f t="shared" ca="1" si="336"/>
        <v>135.15770773532526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IFERROR(__xludf.DUMMYFUNCTION("IMPORTRANGE(""https://docs.google.com/spreadsheets/d/19vJNZY_5yjcGF2XGBMNZRCAIB0Kwfpjp8YEOfu-bneM/edit?usp=sharing"",""งานกองทุน!O36"")"),266)</f>
        <v>266</v>
      </c>
      <c r="K826" s="497">
        <f t="shared" ca="1" si="336"/>
        <v>99.253731343283576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IFERROR(__xludf.DUMMYFUNCTION("IMPORTRANGE(""https://docs.google.com/spreadsheets/d/19vJNZY_5yjcGF2XGBMNZRCAIB0Kwfpjp8YEOfu-bneM/edit?usp=sharing"",""งานกองทุน!U36"")"),11256000)</f>
        <v>11256000</v>
      </c>
      <c r="K827" s="497">
        <f t="shared" ca="1" si="336"/>
        <v>99.610619469026545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IFERROR(__xludf.DUMMYFUNCTION("IMPORTRANGE(""https://docs.google.com/spreadsheets/d/19vJNZY_5yjcGF2XGBMNZRCAIB0Kwfpjp8YEOfu-bneM/edit?usp=sharing"",""งานกองทุน!T36"")"),291)</f>
        <v>291</v>
      </c>
      <c r="K828" s="505">
        <f t="shared" ca="1" si="336"/>
        <v>64.380530973451329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809A-2444-4DBB-A6B7-3230C111261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343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8542107</v>
      </c>
      <c r="M8" s="22">
        <f t="shared" ca="1" si="0"/>
        <v>8747390</v>
      </c>
      <c r="N8" s="22">
        <f t="shared" ca="1" si="0"/>
        <v>6735619.8900000006</v>
      </c>
      <c r="O8" s="22">
        <f t="shared" ref="O8:O16" ca="1" si="1">IF(L8&gt;0,N8*100/L8,0)</f>
        <v>78.851972821225488</v>
      </c>
      <c r="P8" s="22">
        <f t="shared" ref="P8:P16" ca="1" si="2">IF(M8&gt;0,N8*100/M8,0)</f>
        <v>77.00148147047291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8542107</v>
      </c>
      <c r="M10" s="30">
        <f t="shared" ca="1" si="3"/>
        <v>8747390</v>
      </c>
      <c r="N10" s="30">
        <f t="shared" ca="1" si="3"/>
        <v>6735619.8900000006</v>
      </c>
      <c r="O10" s="30">
        <f t="shared" ca="1" si="1"/>
        <v>78.851972821225488</v>
      </c>
      <c r="P10" s="30">
        <f t="shared" ca="1" si="2"/>
        <v>77.00148147047291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6281907</v>
      </c>
      <c r="M11" s="497">
        <f t="shared" ca="1" si="4"/>
        <v>6490190</v>
      </c>
      <c r="N11" s="497">
        <f t="shared" ca="1" si="4"/>
        <v>4478419.8900000006</v>
      </c>
      <c r="O11" s="497">
        <f t="shared" ca="1" si="1"/>
        <v>71.290770302712232</v>
      </c>
      <c r="P11" s="497">
        <f t="shared" ca="1" si="2"/>
        <v>69.002908851666916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6281907</v>
      </c>
      <c r="M13" s="93">
        <f t="shared" ca="1" si="5"/>
        <v>6490190</v>
      </c>
      <c r="N13" s="93">
        <f t="shared" ca="1" si="5"/>
        <v>4478419.8900000006</v>
      </c>
      <c r="O13" s="93">
        <f t="shared" ca="1" si="1"/>
        <v>71.290770302712232</v>
      </c>
      <c r="P13" s="93">
        <f t="shared" ca="1" si="2"/>
        <v>69.002908851666916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2257200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5937835</v>
      </c>
      <c r="N18" s="22">
        <f t="shared" ca="1" si="8"/>
        <v>5223864.8900000006</v>
      </c>
      <c r="O18" s="22">
        <f t="shared" ref="O18:O26" ca="1" si="9">IF(L18&gt;0,N18*100/L18,0)</f>
        <v>91.046928899293647</v>
      </c>
      <c r="P18" s="22">
        <f t="shared" ref="P18:P26" ca="1" si="10">IF(M18&gt;0,N18*100/M18,0)</f>
        <v>87.975918663957501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5937835</v>
      </c>
      <c r="N20" s="30">
        <f t="shared" ca="1" si="11"/>
        <v>5223864.8900000006</v>
      </c>
      <c r="O20" s="30">
        <f t="shared" ca="1" si="9"/>
        <v>91.046928899293647</v>
      </c>
      <c r="P20" s="30">
        <f t="shared" ca="1" si="10"/>
        <v>87.975918663957501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3680635</v>
      </c>
      <c r="N21" s="497">
        <f t="shared" ca="1" si="12"/>
        <v>2966664.89</v>
      </c>
      <c r="O21" s="497">
        <f t="shared" ca="1" si="9"/>
        <v>85.313908111689585</v>
      </c>
      <c r="P21" s="497">
        <f t="shared" ca="1" si="10"/>
        <v>80.601985526953911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3680635</v>
      </c>
      <c r="N23" s="93">
        <f t="shared" ca="1" si="13"/>
        <v>2966664.89</v>
      </c>
      <c r="O23" s="93">
        <f t="shared" ca="1" si="9"/>
        <v>85.313908111689585</v>
      </c>
      <c r="P23" s="93">
        <f t="shared" ca="1" si="10"/>
        <v>80.601985526953911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2257200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2804555</v>
      </c>
      <c r="M28" s="22">
        <f t="shared" ca="1" si="16"/>
        <v>2809555</v>
      </c>
      <c r="N28" s="22">
        <f t="shared" si="16"/>
        <v>1511755</v>
      </c>
      <c r="O28" s="22">
        <f t="shared" ref="O28:O37" ca="1" si="17">IF(L28&gt;0,N28*100/L28,0)</f>
        <v>53.903560457897953</v>
      </c>
      <c r="P28" s="22">
        <f t="shared" ref="P28:P37" ca="1" si="18">IF(M28&gt;0,N28*100/M28,0)</f>
        <v>53.807631457650764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2804555</v>
      </c>
      <c r="M30" s="30">
        <f t="shared" ca="1" si="19"/>
        <v>2809555</v>
      </c>
      <c r="N30" s="30">
        <f t="shared" si="19"/>
        <v>1511755</v>
      </c>
      <c r="O30" s="30">
        <f t="shared" ca="1" si="17"/>
        <v>53.903560457897953</v>
      </c>
      <c r="P30" s="30">
        <f t="shared" ca="1" si="18"/>
        <v>53.807631457650764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2804555</v>
      </c>
      <c r="M31" s="497">
        <f t="shared" ca="1" si="20"/>
        <v>2809555</v>
      </c>
      <c r="N31" s="497">
        <f t="shared" si="20"/>
        <v>1511755</v>
      </c>
      <c r="O31" s="497">
        <f t="shared" ca="1" si="17"/>
        <v>53.903560457897953</v>
      </c>
      <c r="P31" s="497">
        <f t="shared" ca="1" si="18"/>
        <v>53.807631457650764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2804555</v>
      </c>
      <c r="M33" s="93">
        <f t="shared" ca="1" si="21"/>
        <v>2809555</v>
      </c>
      <c r="N33" s="93">
        <f t="shared" si="21"/>
        <v>1511755</v>
      </c>
      <c r="O33" s="93">
        <f t="shared" ca="1" si="17"/>
        <v>53.903560457897953</v>
      </c>
      <c r="P33" s="93">
        <f t="shared" ca="1" si="18"/>
        <v>53.807631457650764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5737552</v>
      </c>
      <c r="M37" s="871">
        <f t="shared" ca="1" si="24"/>
        <v>5937835</v>
      </c>
      <c r="N37" s="871">
        <f t="shared" ca="1" si="24"/>
        <v>5223864.8900000006</v>
      </c>
      <c r="O37" s="871">
        <f t="shared" ca="1" si="17"/>
        <v>91.046928899293647</v>
      </c>
      <c r="P37" s="871">
        <f t="shared" ca="1" si="18"/>
        <v>87.975918663957501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708811</v>
      </c>
      <c r="N41" s="85">
        <f t="shared" ca="1" si="25"/>
        <v>612165</v>
      </c>
      <c r="O41" s="85">
        <f t="shared" ref="O41:O49" ca="1" si="26">IF(L41&gt;0,N41*100/L41,0)</f>
        <v>87.672325640680455</v>
      </c>
      <c r="P41" s="85">
        <f t="shared" ref="P41:P49" ca="1" si="27">IF(M41&gt;0,N41*100/M41,0)</f>
        <v>86.365053589743951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708811</v>
      </c>
      <c r="N43" s="92">
        <f t="shared" ca="1" si="28"/>
        <v>612165</v>
      </c>
      <c r="O43" s="92">
        <f t="shared" ca="1" si="26"/>
        <v>87.672325640680455</v>
      </c>
      <c r="P43" s="92">
        <f t="shared" ca="1" si="27"/>
        <v>86.365053589743951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708811</v>
      </c>
      <c r="N44" s="497">
        <f t="shared" ca="1" si="29"/>
        <v>612165</v>
      </c>
      <c r="O44" s="497">
        <f t="shared" ca="1" si="26"/>
        <v>87.672325640680455</v>
      </c>
      <c r="P44" s="497">
        <f t="shared" ca="1" si="27"/>
        <v>86.365053589743951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IFERROR(__xludf.DUMMYFUNCTION("IMPORTRANGE(""https://docs.google.com/spreadsheets/d/1MeEWN-I1oV_STSDYn1IFDPWt_1FKiwhDph83XaGc0o0/edit?usp=sharing"",""งบพรบ!R37"")"),708811)</f>
        <v>708811</v>
      </c>
      <c r="N46" s="93">
        <f ca="1">IFERROR(__xludf.DUMMYFUNCTION("IMPORTRANGE(""https://docs.google.com/spreadsheets/d/1MeEWN-I1oV_STSDYn1IFDPWt_1FKiwhDph83XaGc0o0/edit?usp=sharing"",""งบพรบ!T37"")"),612165)</f>
        <v>612165</v>
      </c>
      <c r="O46" s="93">
        <f t="shared" ca="1" si="26"/>
        <v>87.672325640680455</v>
      </c>
      <c r="P46" s="93">
        <f t="shared" ca="1" si="27"/>
        <v>86.365053589743951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2739600</v>
      </c>
      <c r="N53" s="116">
        <f t="shared" ca="1" si="31"/>
        <v>2660902.31</v>
      </c>
      <c r="O53" s="116">
        <f t="shared" ref="O53:O61" ca="1" si="32">IF(L53&gt;0,N53*100/L53,0)</f>
        <v>97.226772508038579</v>
      </c>
      <c r="P53" s="116">
        <f t="shared" ref="P53:P61" ca="1" si="33">IF(M53&gt;0,N53*100/M53,0)</f>
        <v>97.127402175500066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2739600</v>
      </c>
      <c r="N55" s="123">
        <f t="shared" ca="1" si="34"/>
        <v>2660902.31</v>
      </c>
      <c r="O55" s="123">
        <f t="shared" ca="1" si="32"/>
        <v>97.226772508038579</v>
      </c>
      <c r="P55" s="123">
        <f t="shared" ca="1" si="33"/>
        <v>97.127402175500066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618000</v>
      </c>
      <c r="N56" s="497">
        <f t="shared" ca="1" si="35"/>
        <v>539302.31000000006</v>
      </c>
      <c r="O56" s="497">
        <f t="shared" ca="1" si="32"/>
        <v>88.092504083632818</v>
      </c>
      <c r="P56" s="497">
        <f t="shared" ca="1" si="33"/>
        <v>87.265745954692562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IFERROR(__xludf.DUMMYFUNCTION("IMPORTRANGE(""https://docs.google.com/spreadsheets/d/1MeEWN-I1oV_STSDYn1IFDPWt_1FKiwhDph83XaGc0o0/edit?usp=sharing"",""งบพรบ!AB37"")"),618000)</f>
        <v>618000</v>
      </c>
      <c r="N58" s="93">
        <f ca="1">IFERROR(__xludf.DUMMYFUNCTION("IMPORTRANGE(""https://docs.google.com/spreadsheets/d/1MeEWN-I1oV_STSDYn1IFDPWt_1FKiwhDph83XaGc0o0/edit?usp=sharing"",""งบพรบ!AD37"")"),539302.31)</f>
        <v>539302.31000000006</v>
      </c>
      <c r="O58" s="93">
        <f t="shared" ca="1" si="32"/>
        <v>88.092504083632818</v>
      </c>
      <c r="P58" s="93">
        <f t="shared" ca="1" si="33"/>
        <v>87.265745954692562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2121600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132640</v>
      </c>
      <c r="N88" s="155">
        <f t="shared" ca="1" si="49"/>
        <v>66449</v>
      </c>
      <c r="O88" s="155">
        <f t="shared" ref="O88:O96" ca="1" si="50">IF(L88&gt;0,N88*100/L88,0)</f>
        <v>57.461950882047738</v>
      </c>
      <c r="P88" s="155">
        <f t="shared" ref="P88:P96" ca="1" si="51">IF(M88&gt;0,N88*100/M88,0)</f>
        <v>50.097255729794931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132640</v>
      </c>
      <c r="N90" s="93">
        <f t="shared" ca="1" si="52"/>
        <v>66449</v>
      </c>
      <c r="O90" s="93">
        <f t="shared" ca="1" si="50"/>
        <v>57.461950882047738</v>
      </c>
      <c r="P90" s="93">
        <f t="shared" ca="1" si="51"/>
        <v>50.097255729794931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132640</v>
      </c>
      <c r="N91" s="497">
        <f t="shared" ca="1" si="53"/>
        <v>66449</v>
      </c>
      <c r="O91" s="497">
        <f t="shared" ca="1" si="50"/>
        <v>57.461950882047738</v>
      </c>
      <c r="P91" s="497">
        <f t="shared" ca="1" si="51"/>
        <v>50.097255729794931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IFERROR(__xludf.DUMMYFUNCTION("IMPORTRANGE(""https://docs.google.com/spreadsheets/d/1MeEWN-I1oV_STSDYn1IFDPWt_1FKiwhDph83XaGc0o0/edit?usp=sharing"",""งบพรบ!AV37"")"),132640)</f>
        <v>132640</v>
      </c>
      <c r="N93" s="93">
        <f ca="1">IFERROR(__xludf.DUMMYFUNCTION("IMPORTRANGE(""https://docs.google.com/spreadsheets/d/1MeEWN-I1oV_STSDYn1IFDPWt_1FKiwhDph83XaGc0o0/edit?usp=sharing"",""งบพรบ!AX37"")"),66449)</f>
        <v>66449</v>
      </c>
      <c r="O93" s="93">
        <f t="shared" ca="1" si="50"/>
        <v>57.461950882047738</v>
      </c>
      <c r="P93" s="93">
        <f t="shared" ca="1" si="51"/>
        <v>50.097255729794931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9645</v>
      </c>
      <c r="O149" s="155">
        <f t="shared" ref="O149:O157" ca="1" si="78">IF(L149&gt;0,N149*100/L149,0)</f>
        <v>96.45</v>
      </c>
      <c r="P149" s="155">
        <f t="shared" ref="P149:P157" ca="1" si="79">IF(M149&gt;0,N149*100/M149,0)</f>
        <v>96.45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9645</v>
      </c>
      <c r="O151" s="93">
        <f t="shared" ca="1" si="78"/>
        <v>96.45</v>
      </c>
      <c r="P151" s="93">
        <f t="shared" ca="1" si="79"/>
        <v>96.45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9645</v>
      </c>
      <c r="O152" s="497">
        <f t="shared" ca="1" si="78"/>
        <v>96.45</v>
      </c>
      <c r="P152" s="497">
        <f t="shared" ca="1" si="79"/>
        <v>96.45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IFERROR(__xludf.DUMMYFUNCTION("IMPORTRANGE(""https://docs.google.com/spreadsheets/d/1MeEWN-I1oV_STSDYn1IFDPWt_1FKiwhDph83XaGc0o0/edit?usp=sharing"",""งบพรบ!CB37"")"),9645)</f>
        <v>9645</v>
      </c>
      <c r="O154" s="93">
        <f t="shared" ca="1" si="78"/>
        <v>96.45</v>
      </c>
      <c r="P154" s="93">
        <f t="shared" ca="1" si="79"/>
        <v>96.45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55810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71.331302633936573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55810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71.331302633936573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55810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71.331302633936573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IFERROR(__xludf.DUMMYFUNCTION("IMPORTRANGE(""https://docs.google.com/spreadsheets/d/1MeEWN-I1oV_STSDYn1IFDPWt_1FKiwhDph83XaGc0o0/edit?usp=sharing"",""งบพรบ!CJ37"")"),55810)</f>
        <v>55810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71.331302633936573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269040</v>
      </c>
      <c r="N181" s="155">
        <f t="shared" ca="1" si="92"/>
        <v>204360</v>
      </c>
      <c r="O181" s="155">
        <f t="shared" ref="O181:O189" ca="1" si="93">IF(L181&gt;0,N181*100/L181,0)</f>
        <v>152.50746268656715</v>
      </c>
      <c r="P181" s="155">
        <f t="shared" ref="P181:P189" ca="1" si="94">IF(M181&gt;0,N181*100/M181,0)</f>
        <v>75.958965209634258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269040</v>
      </c>
      <c r="N183" s="93">
        <f t="shared" ca="1" si="95"/>
        <v>204360</v>
      </c>
      <c r="O183" s="93">
        <f t="shared" ca="1" si="93"/>
        <v>152.50746268656715</v>
      </c>
      <c r="P183" s="93">
        <f t="shared" ca="1" si="94"/>
        <v>75.958965209634258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269040</v>
      </c>
      <c r="N184" s="497">
        <f t="shared" ca="1" si="96"/>
        <v>204360</v>
      </c>
      <c r="O184" s="497">
        <f t="shared" ca="1" si="93"/>
        <v>152.50746268656715</v>
      </c>
      <c r="P184" s="497">
        <f t="shared" ca="1" si="94"/>
        <v>75.958965209634258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IFERROR(__xludf.DUMMYFUNCTION("IMPORTRANGE(""https://docs.google.com/spreadsheets/d/1MeEWN-I1oV_STSDYn1IFDPWt_1FKiwhDph83XaGc0o0/edit?usp=sharing"",""งบพรบ!CT37"")"),269040)</f>
        <v>269040</v>
      </c>
      <c r="N186" s="93">
        <f ca="1">IFERROR(__xludf.DUMMYFUNCTION("IMPORTRANGE(""https://docs.google.com/spreadsheets/d/1MeEWN-I1oV_STSDYn1IFDPWt_1FKiwhDph83XaGc0o0/edit?usp=sharing"",""งบพรบ!CV37"")"),204360)</f>
        <v>204360</v>
      </c>
      <c r="O186" s="93">
        <f t="shared" ca="1" si="93"/>
        <v>152.50746268656715</v>
      </c>
      <c r="P186" s="93">
        <f t="shared" ca="1" si="94"/>
        <v>75.958965209634258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36000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7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7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7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7">
        <v>10000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2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7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7">
        <v>30000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7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7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177500</v>
      </c>
      <c r="N261" s="155">
        <f t="shared" ca="1" si="116"/>
        <v>137526</v>
      </c>
      <c r="O261" s="155">
        <f t="shared" ref="O261:O269" ca="1" si="117">IF(L261&gt;0,N261*100/L261,0)</f>
        <v>77.479436619718314</v>
      </c>
      <c r="P261" s="155">
        <f t="shared" ref="P261:P269" ca="1" si="118">IF(M261&gt;0,N261*100/M261,0)</f>
        <v>77.479436619718314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177500</v>
      </c>
      <c r="N263" s="93">
        <f t="shared" ca="1" si="119"/>
        <v>137526</v>
      </c>
      <c r="O263" s="93">
        <f t="shared" ca="1" si="117"/>
        <v>77.479436619718314</v>
      </c>
      <c r="P263" s="93">
        <f t="shared" ca="1" si="118"/>
        <v>77.479436619718314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177500</v>
      </c>
      <c r="N264" s="497">
        <f t="shared" ca="1" si="120"/>
        <v>137526</v>
      </c>
      <c r="O264" s="497">
        <f t="shared" ca="1" si="117"/>
        <v>77.479436619718314</v>
      </c>
      <c r="P264" s="497">
        <f t="shared" ca="1" si="118"/>
        <v>77.479436619718314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IFERROR(__xludf.DUMMYFUNCTION("IMPORTRANGE(""https://docs.google.com/spreadsheets/d/1MeEWN-I1oV_STSDYn1IFDPWt_1FKiwhDph83XaGc0o0/edit?usp=sharing"",""งบพรบ!DD37"")"),177500)</f>
        <v>177500</v>
      </c>
      <c r="N266" s="93">
        <f ca="1">IFERROR(__xludf.DUMMYFUNCTION("IMPORTRANGE(""https://docs.google.com/spreadsheets/d/1MeEWN-I1oV_STSDYn1IFDPWt_1FKiwhDph83XaGc0o0/edit?usp=sharing"",""งบพรบ!DF37"")"),137526)</f>
        <v>137526</v>
      </c>
      <c r="O266" s="93">
        <f t="shared" ca="1" si="117"/>
        <v>77.479436619718314</v>
      </c>
      <c r="P266" s="93">
        <f t="shared" ca="1" si="118"/>
        <v>77.479436619718314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100</v>
      </c>
      <c r="J276" s="883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198510</v>
      </c>
      <c r="N277" s="155">
        <f t="shared" ca="1" si="125"/>
        <v>152879.07999999999</v>
      </c>
      <c r="O277" s="155">
        <f t="shared" ref="O277:O285" ca="1" si="126">IF(L277&gt;0,N277*100/L277,0)</f>
        <v>77.013289003072884</v>
      </c>
      <c r="P277" s="155">
        <f t="shared" ref="P277:P285" ca="1" si="127">IF(M277&gt;0,N277*100/M277,0)</f>
        <v>77.013289003072884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198510</v>
      </c>
      <c r="N279" s="93">
        <f t="shared" ca="1" si="128"/>
        <v>152879.07999999999</v>
      </c>
      <c r="O279" s="93">
        <f t="shared" ca="1" si="126"/>
        <v>77.013289003072884</v>
      </c>
      <c r="P279" s="93">
        <f t="shared" ca="1" si="127"/>
        <v>77.013289003072884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198510</v>
      </c>
      <c r="N280" s="497">
        <f t="shared" ca="1" si="129"/>
        <v>152879.07999999999</v>
      </c>
      <c r="O280" s="497">
        <f t="shared" ca="1" si="126"/>
        <v>77.013289003072884</v>
      </c>
      <c r="P280" s="497">
        <f t="shared" ca="1" si="127"/>
        <v>77.013289003072884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IFERROR(__xludf.DUMMYFUNCTION("IMPORTRANGE(""https://docs.google.com/spreadsheets/d/1MeEWN-I1oV_STSDYn1IFDPWt_1FKiwhDph83XaGc0o0/edit?usp=sharing"",""งบพรบ!DN37"")"),198510)</f>
        <v>198510</v>
      </c>
      <c r="N282" s="93">
        <f ca="1">IFERROR(__xludf.DUMMYFUNCTION("IMPORTRANGE(""https://docs.google.com/spreadsheets/d/1MeEWN-I1oV_STSDYn1IFDPWt_1FKiwhDph83XaGc0o0/edit?usp=sharing"",""งบพรบ!DP37"")"),152879.08)</f>
        <v>152879.07999999999</v>
      </c>
      <c r="O282" s="93">
        <f t="shared" ca="1" si="126"/>
        <v>77.013289003072884</v>
      </c>
      <c r="P282" s="93">
        <f t="shared" ca="1" si="127"/>
        <v>77.013289003072884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IFERROR(__xludf.DUMMYFUNCTION("IMPORTRANGE(""https://docs.google.com/spreadsheets/d/1QqKyyYR6Q21VydFLVH3TRQUabQu_ym0Zz7PgGX0-kHA/edit?usp=sharing"",""แผน!EB37"")"),10)</f>
        <v>10</v>
      </c>
      <c r="J288" s="678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3409</v>
      </c>
      <c r="K327" s="445">
        <f ca="1">IF(I327&gt;0,J327*100/I327,0)</f>
        <v>94.694444444444443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181500</v>
      </c>
      <c r="N328" s="155">
        <f t="shared" ca="1" si="149"/>
        <v>133956</v>
      </c>
      <c r="O328" s="155">
        <f t="shared" ref="O328:O336" ca="1" si="150">IF(L328&gt;0,N328*100/L328,0)</f>
        <v>74.83575418994414</v>
      </c>
      <c r="P328" s="155">
        <f t="shared" ref="P328:P336" ca="1" si="151">IF(M328&gt;0,N328*100/M328,0)</f>
        <v>73.804958677685946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181500</v>
      </c>
      <c r="N330" s="93">
        <f t="shared" ca="1" si="152"/>
        <v>133956</v>
      </c>
      <c r="O330" s="93">
        <f t="shared" ca="1" si="150"/>
        <v>74.83575418994414</v>
      </c>
      <c r="P330" s="93">
        <f t="shared" ca="1" si="151"/>
        <v>73.804958677685946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133956</v>
      </c>
      <c r="O331" s="497">
        <f t="shared" ca="1" si="150"/>
        <v>74.83575418994414</v>
      </c>
      <c r="P331" s="497">
        <f t="shared" ca="1" si="151"/>
        <v>73.804958677685946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IFERROR(__xludf.DUMMYFUNCTION("IMPORTRANGE(""https://docs.google.com/spreadsheets/d/1MeEWN-I1oV_STSDYn1IFDPWt_1FKiwhDph83XaGc0o0/edit?usp=sharing"",""งบพรบ!ER37"")"),181500)</f>
        <v>181500</v>
      </c>
      <c r="N333" s="93">
        <f ca="1">IFERROR(__xludf.DUMMYFUNCTION("IMPORTRANGE(""https://docs.google.com/spreadsheets/d/1MeEWN-I1oV_STSDYn1IFDPWt_1FKiwhDph83XaGc0o0/edit?usp=sharing"",""งบพรบ!ET37"")"),133956)</f>
        <v>133956</v>
      </c>
      <c r="O333" s="93">
        <f t="shared" ca="1" si="150"/>
        <v>74.83575418994414</v>
      </c>
      <c r="P333" s="93">
        <f t="shared" ca="1" si="151"/>
        <v>73.804958677685946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IFERROR(__xludf.DUMMYFUNCTION("IMPORTRANGE(""https://docs.google.com/spreadsheets/d/1kVcqe37tkHyjCSG3S0O1AXqVkqjo8mSIZil3BcpIysc/edit?usp=sharing"",""ศูนย์!D37"")"),2984)</f>
        <v>2984</v>
      </c>
      <c r="K338" s="497">
        <f ca="1">IF(I338&gt;0,J338*100/I338,0)</f>
        <v>82.888888888888886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IFERROR(__xludf.DUMMYFUNCTION("IMPORTRANGE(""https://docs.google.com/spreadsheets/d/1kVcqe37tkHyjCSG3S0O1AXqVkqjo8mSIZil3BcpIysc/edit?usp=sharing"",""ศูนย์!E37"")"),7)</f>
        <v>7</v>
      </c>
      <c r="K340" s="497">
        <f ca="1">IF(I340&gt;0,J340*100/I340,0)</f>
        <v>87.5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IFERROR(__xludf.DUMMYFUNCTION("IMPORTRANGE(""https://docs.google.com/spreadsheets/d/1kVcqe37tkHyjCSG3S0O1AXqVkqjo8mSIZil3BcpIysc/edit?usp=sharing"",""ศูนย์!F37"")"),425)</f>
        <v>425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1464424</v>
      </c>
      <c r="N345" s="155">
        <f t="shared" ca="1" si="155"/>
        <v>1206172.5</v>
      </c>
      <c r="O345" s="155">
        <f t="shared" ref="O345:O353" ca="1" si="156">IF(L345&gt;0,N345*100/L345,0)</f>
        <v>82.343835335882034</v>
      </c>
      <c r="P345" s="155">
        <f t="shared" ref="P345:P353" ca="1" si="157">IF(M345&gt;0,N345*100/M345,0)</f>
        <v>82.364977629429731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1464424</v>
      </c>
      <c r="N347" s="93">
        <f t="shared" ca="1" si="158"/>
        <v>1206172.5</v>
      </c>
      <c r="O347" s="93">
        <f t="shared" ca="1" si="156"/>
        <v>82.343835335882034</v>
      </c>
      <c r="P347" s="93">
        <f t="shared" ca="1" si="157"/>
        <v>82.364977629429731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1328824</v>
      </c>
      <c r="N348" s="497">
        <f t="shared" ca="1" si="159"/>
        <v>1070572.5</v>
      </c>
      <c r="O348" s="497">
        <f t="shared" ca="1" si="156"/>
        <v>80.542619620824553</v>
      </c>
      <c r="P348" s="497">
        <f t="shared" ca="1" si="157"/>
        <v>80.565409715658362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IFERROR(__xludf.DUMMYFUNCTION("IMPORTRANGE(""https://docs.google.com/spreadsheets/d/1MeEWN-I1oV_STSDYn1IFDPWt_1FKiwhDph83XaGc0o0/edit?usp=sharing"",""งบพรบ!FB37"")"),1328824)</f>
        <v>1328824</v>
      </c>
      <c r="N350" s="93">
        <f ca="1">IFERROR(__xludf.DUMMYFUNCTION("IMPORTRANGE(""https://docs.google.com/spreadsheets/d/1MeEWN-I1oV_STSDYn1IFDPWt_1FKiwhDph83XaGc0o0/edit?usp=sharing"",""งบพรบ!FD37"")"),1070572.5)</f>
        <v>1070572.5</v>
      </c>
      <c r="O350" s="93">
        <f t="shared" ca="1" si="156"/>
        <v>80.542619620824553</v>
      </c>
      <c r="P350" s="93">
        <f t="shared" ca="1" si="157"/>
        <v>80.565409715658362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139</v>
      </c>
      <c r="K355" s="465">
        <f ca="1">IF(I355&gt;0,J355*100/I355,0)</f>
        <v>22.419354838709676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IFERROR(__xludf.DUMMYFUNCTION("IMPORTRANGE(""https://docs.google.com/spreadsheets/d/1XWAQStnk-4SwqDmLtmXYiTMKHgktTP8We1SCoS47DrQ/edit?usp=sharing"",""จัดที่ดิน!W37"")"),596)</f>
        <v>596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IFERROR(__xludf.DUMMYFUNCTION("IMPORTRANGE(""https://docs.google.com/spreadsheets/d/1XWAQStnk-4SwqDmLtmXYiTMKHgktTP8We1SCoS47DrQ/edit?usp=sharing"",""จัดที่ดิน!X37"")"),6619.5)</f>
        <v>6619.5</v>
      </c>
      <c r="K359" s="497">
        <f t="shared" ca="1" si="161"/>
        <v>105.07142857142857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IFERROR(__xludf.DUMMYFUNCTION("IMPORTRANGE(""https://docs.google.com/spreadsheets/d/1XWAQStnk-4SwqDmLtmXYiTMKHgktTP8We1SCoS47DrQ/edit?usp=sharing"",""จัดที่ดิน!Y37"")"),483)</f>
        <v>483</v>
      </c>
      <c r="K360" s="497">
        <f t="shared" ca="1" si="161"/>
        <v>77.903225806451616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IFERROR(__xludf.DUMMYFUNCTION("IMPORTRANGE(""https://docs.google.com/spreadsheets/d/1XWAQStnk-4SwqDmLtmXYiTMKHgktTP8We1SCoS47DrQ/edit?usp=sharing"",""จัดที่ดิน!Z37"")"),5194.19)</f>
        <v>5194.1899999999996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IFERROR(__xludf.DUMMYFUNCTION("IMPORTRANGE(""https://docs.google.com/spreadsheets/d/1XWAQStnk-4SwqDmLtmXYiTMKHgktTP8We1SCoS47DrQ/edit?usp=sharing"",""จัดที่ดิน!AA37"")"),139)</f>
        <v>139</v>
      </c>
      <c r="K362" s="497">
        <f t="shared" ca="1" si="161"/>
        <v>22.419354838709676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IFERROR(__xludf.DUMMYFUNCTION("IMPORTRANGE(""https://docs.google.com/spreadsheets/d/1XWAQStnk-4SwqDmLtmXYiTMKHgktTP8We1SCoS47DrQ/edit?usp=sharing"",""จัดที่ดิน!AB37"")"),1589.37999999999)</f>
        <v>1589.3799999999901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527</v>
      </c>
      <c r="K364" s="479">
        <f t="shared" ca="1" si="161"/>
        <v>34.671052631578945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20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IFERROR(__xludf.DUMMYFUNCTION("IMPORTRANGE(""https://docs.google.com/spreadsheets/d/1XWAQStnk-4SwqDmLtmXYiTMKHgktTP8We1SCoS47DrQ/edit?usp=sharing"",""จัดที่ดิน!E37"")"),55)</f>
        <v>55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IFERROR(__xludf.DUMMYFUNCTION("IMPORTRANGE(""https://docs.google.com/spreadsheets/d/1XWAQStnk-4SwqDmLtmXYiTMKHgktTP8We1SCoS47DrQ/edit?usp=sharing"",""จัดที่ดิน!F37"")"),651.02)</f>
        <v>651.02</v>
      </c>
      <c r="K369" s="497">
        <f t="shared" ca="1" si="163"/>
        <v>217.00666666666666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IFERROR(__xludf.DUMMYFUNCTION("IMPORTRANGE(""https://docs.google.com/spreadsheets/d/1XWAQStnk-4SwqDmLtmXYiTMKHgktTP8We1SCoS47DrQ/edit?usp=sharing"",""จัดที่ดิน!G37"")"),30)</f>
        <v>30</v>
      </c>
      <c r="K370" s="497">
        <f t="shared" ca="1" si="163"/>
        <v>150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IFERROR(__xludf.DUMMYFUNCTION("IMPORTRANGE(""https://docs.google.com/spreadsheets/d/1XWAQStnk-4SwqDmLtmXYiTMKHgktTP8We1SCoS47DrQ/edit?usp=sharing"",""จัดที่ดิน!H37"")"),376.42)</f>
        <v>376.42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IFERROR(__xludf.DUMMYFUNCTION("IMPORTRANGE(""https://docs.google.com/spreadsheets/d/1XWAQStnk-4SwqDmLtmXYiTMKHgktTP8We1SCoS47DrQ/edit?usp=sharing"",""จัดที่ดิน!I37"")"),20)</f>
        <v>20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IFERROR(__xludf.DUMMYFUNCTION("IMPORTRANGE(""https://docs.google.com/spreadsheets/d/1XWAQStnk-4SwqDmLtmXYiTMKHgktTP8We1SCoS47DrQ/edit?usp=sharing"",""จัดที่ดิน!J37"")"),218.28)</f>
        <v>218.28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507</v>
      </c>
      <c r="K374" s="491">
        <f t="shared" ca="1" si="163"/>
        <v>33.799999999999997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IFERROR(__xludf.DUMMYFUNCTION("IMPORTRANGE(""https://docs.google.com/spreadsheets/d/1XWAQStnk-4SwqDmLtmXYiTMKHgktTP8We1SCoS47DrQ/edit?usp=sharing"",""จัดที่ดิน!AH37"")"),541)</f>
        <v>541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IFERROR(__xludf.DUMMYFUNCTION("IMPORTRANGE(""https://docs.google.com/spreadsheets/d/1XWAQStnk-4SwqDmLtmXYiTMKHgktTP8We1SCoS47DrQ/edit?usp=sharing"",""จัดที่ดิน!AI37"")"),5968.48)</f>
        <v>5968.48</v>
      </c>
      <c r="K378" s="497">
        <f t="shared" ca="1" si="164"/>
        <v>99.474666666666664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IFERROR(__xludf.DUMMYFUNCTION("IMPORTRANGE(""https://docs.google.com/spreadsheets/d/1XWAQStnk-4SwqDmLtmXYiTMKHgktTP8We1SCoS47DrQ/edit?usp=sharing"",""จัดที่ดิน!AJ37"")"),1115)</f>
        <v>1115</v>
      </c>
      <c r="K379" s="497">
        <f t="shared" ca="1" si="164"/>
        <v>74.333333333333329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IFERROR(__xludf.DUMMYFUNCTION("IMPORTRANGE(""https://docs.google.com/spreadsheets/d/1XWAQStnk-4SwqDmLtmXYiTMKHgktTP8We1SCoS47DrQ/edit?usp=sharing"",""จัดที่ดิน!AK37"")"),15982.86)</f>
        <v>15982.86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IFERROR(__xludf.DUMMYFUNCTION("IMPORTRANGE(""https://docs.google.com/spreadsheets/d/1XWAQStnk-4SwqDmLtmXYiTMKHgktTP8We1SCoS47DrQ/edit?usp=sharing"",""จัดที่ดิน!AL37"")"),507)</f>
        <v>507</v>
      </c>
      <c r="K381" s="497">
        <f t="shared" ca="1" si="164"/>
        <v>33.799999999999997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IFERROR(__xludf.DUMMYFUNCTION("IMPORTRANGE(""https://docs.google.com/spreadsheets/d/1XWAQStnk-4SwqDmLtmXYiTMKHgktTP8We1SCoS47DrQ/edit?usp=sharing"",""จัดที่ดิน!AM37"")"),7695.41)</f>
        <v>7695.41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2804555</v>
      </c>
      <c r="M414" s="552">
        <f t="shared" ca="1" si="181"/>
        <v>2809555</v>
      </c>
      <c r="N414" s="552">
        <f t="shared" si="181"/>
        <v>1511755</v>
      </c>
      <c r="O414" s="552">
        <f ca="1">IF(L414&gt;0,N414*100/L414,0)</f>
        <v>53.903560457897953</v>
      </c>
      <c r="P414" s="552">
        <f ca="1">IF(M414&gt;0,N414*100/M414,0)</f>
        <v>53.807631457650764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71760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78.023968784838345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71760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78.023968784838345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71760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78.023968784838345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L424+5000</f>
        <v>71760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78.023968784838345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15</v>
      </c>
      <c r="J433" s="678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467717</v>
      </c>
      <c r="O444" s="195">
        <f t="shared" ref="O444:O449" ca="1" si="198">IF(L444&gt;0,N444*100/L444,0)</f>
        <v>92.933754570020668</v>
      </c>
      <c r="P444" s="195">
        <f t="shared" ref="P444:P449" ca="1" si="199">IF(M444&gt;0,N444*100/M444,0)</f>
        <v>92.933754570020668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467717</v>
      </c>
      <c r="O446" s="93">
        <f t="shared" ca="1" si="198"/>
        <v>92.933754570020668</v>
      </c>
      <c r="P446" s="93">
        <f t="shared" ca="1" si="199"/>
        <v>92.933754570020668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467717</v>
      </c>
      <c r="O447" s="497">
        <f t="shared" ca="1" si="198"/>
        <v>92.933754570020668</v>
      </c>
      <c r="P447" s="497">
        <f t="shared" ca="1" si="199"/>
        <v>92.933754570020668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467717</v>
      </c>
      <c r="O449" s="93">
        <f t="shared" ca="1" si="198"/>
        <v>92.933754570020668</v>
      </c>
      <c r="P449" s="93">
        <f t="shared" ca="1" si="199"/>
        <v>92.933754570020668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112747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61170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298886</v>
      </c>
      <c r="O467" s="195">
        <f t="shared" ref="O467:O472" ca="1" si="207">IF(L467&gt;0,N467*100/L467,0)</f>
        <v>25.4687960679586</v>
      </c>
      <c r="P467" s="195">
        <f t="shared" ref="P467:P472" ca="1" si="208">IF(M467&gt;0,N467*100/M467,0)</f>
        <v>25.4687960679586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298886</v>
      </c>
      <c r="O469" s="93">
        <f t="shared" ca="1" si="207"/>
        <v>25.4687960679586</v>
      </c>
      <c r="P469" s="93">
        <f t="shared" ca="1" si="208"/>
        <v>25.4687960679586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298886</v>
      </c>
      <c r="O470" s="497">
        <f t="shared" ca="1" si="207"/>
        <v>25.4687960679586</v>
      </c>
      <c r="P470" s="497">
        <f t="shared" ca="1" si="208"/>
        <v>25.4687960679586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298886</v>
      </c>
      <c r="O472" s="93">
        <f t="shared" ca="1" si="207"/>
        <v>25.4687960679586</v>
      </c>
      <c r="P472" s="93">
        <f t="shared" ca="1" si="208"/>
        <v>25.4687960679586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156987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114861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27038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/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IFERROR(__xludf.DUMMYFUNCTION("IMPORTRANGE(""https://docs.google.com/spreadsheets/d/1QqKyyYR6Q21VydFLVH3TRQUabQu_ym0Zz7PgGX0-kHA/edit?usp=sharing"",""แผน!GU37"")"),0)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90157</v>
      </c>
      <c r="J543" s="684">
        <f t="shared" si="235"/>
        <v>0</v>
      </c>
      <c r="K543" s="685">
        <f t="shared" ca="1" si="234"/>
        <v>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488747</v>
      </c>
      <c r="M544" s="155">
        <f t="shared" ca="1" si="236"/>
        <v>488747</v>
      </c>
      <c r="N544" s="155">
        <f t="shared" si="236"/>
        <v>263487</v>
      </c>
      <c r="O544" s="155">
        <f t="shared" ref="O544:O549" ca="1" si="237">IF(L544&gt;0,N544*100/L544,0)</f>
        <v>53.910714541470334</v>
      </c>
      <c r="P544" s="155">
        <f t="shared" ref="P544:P549" ca="1" si="238">IF(M544&gt;0,N544*100/M544,0)</f>
        <v>53.910714541470334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488747</v>
      </c>
      <c r="M546" s="93">
        <f t="shared" ca="1" si="240"/>
        <v>488747</v>
      </c>
      <c r="N546" s="93">
        <f t="shared" si="240"/>
        <v>263487</v>
      </c>
      <c r="O546" s="93">
        <f t="shared" ca="1" si="237"/>
        <v>53.910714541470334</v>
      </c>
      <c r="P546" s="93">
        <f t="shared" ca="1" si="238"/>
        <v>53.910714541470334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488747</v>
      </c>
      <c r="M547" s="497">
        <f t="shared" ca="1" si="241"/>
        <v>488747</v>
      </c>
      <c r="N547" s="497">
        <f t="shared" si="241"/>
        <v>263487</v>
      </c>
      <c r="O547" s="497">
        <f t="shared" ca="1" si="237"/>
        <v>53.910714541470334</v>
      </c>
      <c r="P547" s="497">
        <f t="shared" ca="1" si="238"/>
        <v>53.910714541470334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IFERROR(__xludf.DUMMYFUNCTION("IMPORTRANGE(""https://docs.google.com/spreadsheets/d/1QqKyyYR6Q21VydFLVH3TRQUabQu_ym0Zz7PgGX0-kHA/edit?usp=sharing"",""แผน!HB37"")"),488747)</f>
        <v>488747</v>
      </c>
      <c r="M549" s="93">
        <f ca="1">L549</f>
        <v>488747</v>
      </c>
      <c r="N549" s="93">
        <f>N550+N551+N552+N553+N554</f>
        <v>263487</v>
      </c>
      <c r="O549" s="93">
        <f t="shared" ca="1" si="237"/>
        <v>53.910714541470334</v>
      </c>
      <c r="P549" s="93">
        <f t="shared" ca="1" si="238"/>
        <v>53.910714541470334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f>12290+15330+5150</f>
        <v>32770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114545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7600+52710+2280+6625+990+2841+2520+2380+5760+5640+9182+2920+5324+4280+5120</f>
        <v>116172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90157</v>
      </c>
      <c r="J559" s="705">
        <f t="shared" si="245"/>
        <v>0</v>
      </c>
      <c r="K559" s="674">
        <f t="shared" ref="K559:K561" ca="1" si="246">IF(I559&gt;0,J559*100/I559,0)</f>
        <v>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8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8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8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8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6390.89</v>
      </c>
      <c r="J592" s="705">
        <f t="shared" si="253"/>
        <v>0</v>
      </c>
      <c r="K592" s="674">
        <f t="shared" ref="K592:K594" ca="1" si="254">IF(I592&gt;0,J592*100/I592,0)</f>
        <v>0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IFERROR(__xludf.DUMMYFUNCTION("IMPORTRANGE(""https://docs.google.com/spreadsheets/d/1QqKyyYR6Q21VydFLVH3TRQUabQu_ym0Zz7PgGX0-kHA/edit?usp=sharing"",""แผน!HL37"")"),88)</f>
        <v>88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IFERROR(__xludf.DUMMYFUNCTION("IMPORTRANGE(""https://docs.google.com/spreadsheets/d/1QqKyyYR6Q21VydFLVH3TRQUabQu_ym0Zz7PgGX0-kHA/edit?usp=sharing"",""แผน!HK37"")"),4)</f>
        <v>4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100</v>
      </c>
      <c r="J628" s="738">
        <f t="shared" ca="1" si="262"/>
        <v>103</v>
      </c>
      <c r="K628" s="739">
        <f ca="1">IF(I628&gt;0,J628*100/I628,0)</f>
        <v>103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245280</v>
      </c>
      <c r="O629" s="195">
        <f t="shared" ref="O629:O634" ca="1" si="264">IF(L629&gt;0,N629*100/L629,0)</f>
        <v>68.454690072841956</v>
      </c>
      <c r="P629" s="195">
        <f t="shared" ref="P629:P634" ca="1" si="265">IF(M629&gt;0,N629*100/M629,0)</f>
        <v>68.454690072841956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245280</v>
      </c>
      <c r="O631" s="93">
        <f t="shared" ca="1" si="264"/>
        <v>68.454690072841956</v>
      </c>
      <c r="P631" s="93">
        <f t="shared" ca="1" si="265"/>
        <v>68.454690072841956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245280</v>
      </c>
      <c r="O632" s="497">
        <f t="shared" ca="1" si="264"/>
        <v>68.454690072841956</v>
      </c>
      <c r="P632" s="497">
        <f t="shared" ca="1" si="265"/>
        <v>68.454690072841956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245280</v>
      </c>
      <c r="O634" s="93">
        <f t="shared" ca="1" si="264"/>
        <v>68.454690072841956</v>
      </c>
      <c r="P634" s="93">
        <f t="shared" ca="1" si="265"/>
        <v>68.454690072841956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f>1320+15000+7695+2035</f>
        <v>26050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109335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26000+5280+13160+29250+1785+30250+1610+2560</f>
        <v>109895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IFERROR(__xludf.DUMMYFUNCTION("IMPORTRANGE(""https://docs.google.com/spreadsheets/d/1XWAQStnk-4SwqDmLtmXYiTMKHgktTP8We1SCoS47DrQ/edit?usp=sharing"",""จัดที่ดิน!AT37"")"),93.9)</f>
        <v>93.9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IFERROR(__xludf.DUMMYFUNCTION("IMPORTRANGE(""https://docs.google.com/spreadsheets/d/1XWAQStnk-4SwqDmLtmXYiTMKHgktTP8We1SCoS47DrQ/edit?usp=sharing"",""จัดที่ดิน!AU37"")"),105)</f>
        <v>105</v>
      </c>
      <c r="K647" s="163">
        <f t="shared" ca="1" si="271"/>
        <v>105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IFERROR(__xludf.DUMMYFUNCTION("IMPORTRANGE(""https://docs.google.com/spreadsheets/d/1XWAQStnk-4SwqDmLtmXYiTMKHgktTP8We1SCoS47DrQ/edit?usp=sharing"",""จัดที่ดิน!AV37"")"),74.95)</f>
        <v>74.95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IFERROR(__xludf.DUMMYFUNCTION("IMPORTRANGE(""https://docs.google.com/spreadsheets/d/1XWAQStnk-4SwqDmLtmXYiTMKHgktTP8We1SCoS47DrQ/edit?usp=sharing"",""จัดที่ดิน!AW37"")"),103)</f>
        <v>103</v>
      </c>
      <c r="K649" s="163">
        <f t="shared" ca="1" si="271"/>
        <v>103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IFERROR(__xludf.DUMMYFUNCTION("IMPORTRANGE(""https://docs.google.com/spreadsheets/d/1XWAQStnk-4SwqDmLtmXYiTMKHgktTP8We1SCoS47DrQ/edit?usp=sharing"",""จัดที่ดิน!AX37"")"),71.31)</f>
        <v>71.31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IFERROR(__xludf.DUMMYFUNCTION("IMPORTRANGE(""https://docs.google.com/spreadsheets/d/1XWAQStnk-4SwqDmLtmXYiTMKHgktTP8We1SCoS47DrQ/edit?usp=sharing"",""จัดที่ดิน!AY37"")"),103)</f>
        <v>103</v>
      </c>
      <c r="K651" s="163">
        <f t="shared" ca="1" si="271"/>
        <v>103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IFERROR(__xludf.DUMMYFUNCTION("IMPORTRANGE(""https://docs.google.com/spreadsheets/d/1XWAQStnk-4SwqDmLtmXYiTMKHgktTP8We1SCoS47DrQ/edit?usp=sharing"",""จัดที่ดิน!AZ37"")"),71.305)</f>
        <v>71.305000000000007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IFERROR(__xludf.DUMMYFUNCTION("IMPORTRANGE(""https://docs.google.com/spreadsheets/d/1QqKyyYR6Q21VydFLVH3TRQUabQu_ym0Zz7PgGX0-kHA/edit?usp=sharing"",""แผน!IA37"")"),0)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IFERROR(__xludf.DUMMYFUNCTION("IMPORTRANGE(""https://docs.google.com/spreadsheets/d/1QqKyyYR6Q21VydFLVH3TRQUabQu_ym0Zz7PgGX0-kHA/edit?usp=sharing"",""แผน!IB37"")"),0)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IFERROR(__xludf.DUMMYFUNCTION("IMPORTRANGE(""https://docs.google.com/spreadsheets/d/1QqKyyYR6Q21VydFLVH3TRQUabQu_ym0Zz7PgGX0-kHA/edit?usp=sharing"",""แผน!IE37"")"),0)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IFERROR(__xludf.DUMMYFUNCTION("IMPORTRANGE(""https://docs.google.com/spreadsheets/d/1QqKyyYR6Q21VydFLVH3TRQUabQu_ym0Zz7PgGX0-kHA/edit?usp=sharing"",""แผน!IH37"")"),0)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IFERROR(__xludf.DUMMYFUNCTION("IMPORTRANGE(""https://docs.google.com/spreadsheets/d/1QqKyyYR6Q21VydFLVH3TRQUabQu_ym0Zz7PgGX0-kHA/edit?usp=sharing"",""แผน!IJ37"")"),0)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IFERROR(__xludf.DUMMYFUNCTION("IMPORTRANGE(""https://docs.google.com/spreadsheets/d/1QqKyyYR6Q21VydFLVH3TRQUabQu_ym0Zz7PgGX0-kHA/edit?usp=sharing"",""แผน!IK37"")"),0)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IFERROR(__xludf.DUMMYFUNCTION("IMPORTRANGE(""https://docs.google.com/spreadsheets/d/1QqKyyYR6Q21VydFLVH3TRQUabQu_ym0Zz7PgGX0-kHA/edit?usp=sharing"",""แผน!IP37"")"),0)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3000</v>
      </c>
      <c r="J785" s="804">
        <f t="shared" ca="1" si="318"/>
        <v>1321</v>
      </c>
      <c r="K785" s="805">
        <f ca="1">IF(I785&gt;0,J785*100/I785,0)</f>
        <v>44.033333333333331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180395</v>
      </c>
      <c r="O786" s="195">
        <f t="shared" ref="O786:O791" ca="1" si="320">IF(L786&gt;0,N786*100/L786,0)</f>
        <v>84.32825355272999</v>
      </c>
      <c r="P786" s="195">
        <f t="shared" ref="P786:P791" ca="1" si="321">IF(M786&gt;0,N786*100/M786,0)</f>
        <v>84.32825355272999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213920</v>
      </c>
      <c r="M788" s="93">
        <f t="shared" ca="1" si="322"/>
        <v>213920</v>
      </c>
      <c r="N788" s="93">
        <f t="shared" si="322"/>
        <v>180395</v>
      </c>
      <c r="O788" s="93">
        <f t="shared" ca="1" si="320"/>
        <v>84.32825355272999</v>
      </c>
      <c r="P788" s="93">
        <f t="shared" ca="1" si="321"/>
        <v>84.32825355272999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180395</v>
      </c>
      <c r="O789" s="497">
        <f t="shared" ca="1" si="320"/>
        <v>84.32825355272999</v>
      </c>
      <c r="P789" s="497">
        <f t="shared" ca="1" si="321"/>
        <v>84.32825355272999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180395</v>
      </c>
      <c r="O791" s="93">
        <f t="shared" ca="1" si="320"/>
        <v>84.32825355272999</v>
      </c>
      <c r="P791" s="93">
        <f t="shared" ca="1" si="321"/>
        <v>84.32825355272999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4755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f>73200+12000</f>
        <v>85200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f>70560+19880</f>
        <v>90440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IFERROR(__xludf.DUMMYFUNCTION("IMPORTRANGE(""https://docs.google.com/spreadsheets/d/1MaWodYyGHDf7siQLGxnXhG4mBNTNIuy296niS2xXulU/edit?usp=sharing"",""RTK!H37"")"),111)</f>
        <v>111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IFERROR(__xludf.DUMMYFUNCTION("IMPORTRANGE(""https://docs.google.com/spreadsheets/d/1MaWodYyGHDf7siQLGxnXhG4mBNTNIuy296niS2xXulU/edit?usp=sharing"",""RTK!G37"")"),3000)</f>
        <v>3000</v>
      </c>
      <c r="J801" s="819">
        <f ca="1">IFERROR(__xludf.DUMMYFUNCTION("IMPORTRANGE(""https://docs.google.com/spreadsheets/d/1MaWodYyGHDf7siQLGxnXhG4mBNTNIuy296niS2xXulU/edit?usp=sharing"",""RTK!I37"")"),1321)</f>
        <v>1321</v>
      </c>
      <c r="K801" s="820">
        <f ca="1">IF(I801&gt;0,J801*100/I801,0)</f>
        <v>44.033333333333331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IFERROR(__xludf.DUMMYFUNCTION("IMPORTRANGE(""https://docs.google.com/spreadsheets/d/1MaWodYyGHDf7siQLGxnXhG4mBNTNIuy296niS2xXulU/edit?usp=sharing"",""RTK!L37"")"),0)</f>
        <v>0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IFERROR(__xludf.DUMMYFUNCTION("IMPORTRANGE(""https://docs.google.com/spreadsheets/d/1MaWodYyGHDf7siQLGxnXhG4mBNTNIuy296niS2xXulU/edit?usp=sharing"",""RTK!K37"")"),0)</f>
        <v>0</v>
      </c>
      <c r="J803" s="819">
        <f ca="1">IFERROR(__xludf.DUMMYFUNCTION("IMPORTRANGE(""https://docs.google.com/spreadsheets/d/1MaWodYyGHDf7siQLGxnXhG4mBNTNIuy296niS2xXulU/edit?usp=sharing"",""RTK!M37"")"),0)</f>
        <v>0</v>
      </c>
      <c r="K803" s="82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IFERROR(__xludf.DUMMYFUNCTION("IMPORTRANGE(""https://docs.google.com/spreadsheets/d/19vJNZY_5yjcGF2XGBMNZRCAIB0Kwfpjp8YEOfu-bneM/edit?usp=sharing"",""งานกองทุน!F37"")"),2234915.53)</f>
        <v>2234915.5299999998</v>
      </c>
      <c r="K821" s="497">
        <f t="shared" ref="K821:K828" ca="1" si="336">IF(I821&gt;0,J821*100/I821,0)</f>
        <v>54.098634538070165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IFERROR(__xludf.DUMMYFUNCTION("IMPORTRANGE(""https://docs.google.com/spreadsheets/d/19vJNZY_5yjcGF2XGBMNZRCAIB0Kwfpjp8YEOfu-bneM/edit?usp=sharing"",""งานกองทุน!E37"")"),140)</f>
        <v>140</v>
      </c>
      <c r="K822" s="497">
        <f t="shared" ca="1" si="336"/>
        <v>50.359712230215827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IFERROR(__xludf.DUMMYFUNCTION("IMPORTRANGE(""https://docs.google.com/spreadsheets/d/19vJNZY_5yjcGF2XGBMNZRCAIB0Kwfpjp8YEOfu-bneM/edit?usp=sharing"",""งานกองทุน!K37"")"),238797.77)</f>
        <v>238797.77</v>
      </c>
      <c r="K823" s="497">
        <f t="shared" ca="1" si="336"/>
        <v>22.049158614993729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IFERROR(__xludf.DUMMYFUNCTION("IMPORTRANGE(""https://docs.google.com/spreadsheets/d/19vJNZY_5yjcGF2XGBMNZRCAIB0Kwfpjp8YEOfu-bneM/edit?usp=sharing"",""งานกองทุน!J37"")"),32)</f>
        <v>32</v>
      </c>
      <c r="K824" s="497">
        <f t="shared" ca="1" si="336"/>
        <v>58.18181818181818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IFERROR(__xludf.DUMMYFUNCTION("IMPORTRANGE(""https://docs.google.com/spreadsheets/d/19vJNZY_5yjcGF2XGBMNZRCAIB0Kwfpjp8YEOfu-bneM/edit?usp=sharing"",""งานกองทุน!U37"")"),2800000)</f>
        <v>2800000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IFERROR(__xludf.DUMMYFUNCTION("IMPORTRANGE(""https://docs.google.com/spreadsheets/d/19vJNZY_5yjcGF2XGBMNZRCAIB0Kwfpjp8YEOfu-bneM/edit?usp=sharing"",""งานกองทุน!T37"")"),62)</f>
        <v>62</v>
      </c>
      <c r="K828" s="505">
        <f t="shared" ca="1" si="336"/>
        <v>55.357142857142854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5BE5-AA09-46A4-82EA-BB305A80983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344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7754335</v>
      </c>
      <c r="M8" s="22">
        <f t="shared" ca="1" si="0"/>
        <v>8097909.9400000004</v>
      </c>
      <c r="N8" s="22">
        <f t="shared" ca="1" si="0"/>
        <v>6759616.709999999</v>
      </c>
      <c r="O8" s="22">
        <f t="shared" ref="O8:O16" ca="1" si="1">IF(L8&gt;0,N8*100/L8,0)</f>
        <v>87.172100637901238</v>
      </c>
      <c r="P8" s="22">
        <f t="shared" ref="P8:P16" ca="1" si="2">IF(M8&gt;0,N8*100/M8,0)</f>
        <v>83.473597015577553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7754335</v>
      </c>
      <c r="M10" s="30">
        <f t="shared" ca="1" si="3"/>
        <v>8097909.9400000004</v>
      </c>
      <c r="N10" s="30">
        <f t="shared" ca="1" si="3"/>
        <v>6759616.709999999</v>
      </c>
      <c r="O10" s="30">
        <f t="shared" ca="1" si="1"/>
        <v>87.172100637901238</v>
      </c>
      <c r="P10" s="30">
        <f t="shared" ca="1" si="2"/>
        <v>83.473597015577553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7640535</v>
      </c>
      <c r="M11" s="497">
        <f t="shared" ca="1" si="4"/>
        <v>7984109.9400000004</v>
      </c>
      <c r="N11" s="497">
        <f t="shared" ca="1" si="4"/>
        <v>6645816.709999999</v>
      </c>
      <c r="O11" s="497">
        <f t="shared" ca="1" si="1"/>
        <v>86.98103876233796</v>
      </c>
      <c r="P11" s="497">
        <f t="shared" ca="1" si="2"/>
        <v>83.238041058337416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7640535</v>
      </c>
      <c r="M13" s="93">
        <f t="shared" ca="1" si="5"/>
        <v>7984109.9400000004</v>
      </c>
      <c r="N13" s="93">
        <f t="shared" ca="1" si="5"/>
        <v>6645816.709999999</v>
      </c>
      <c r="O13" s="93">
        <f t="shared" ca="1" si="1"/>
        <v>86.98103876233796</v>
      </c>
      <c r="P13" s="93">
        <f t="shared" ca="1" si="2"/>
        <v>83.238041058337416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5000910.2300000004</v>
      </c>
      <c r="N18" s="22">
        <f t="shared" ca="1" si="8"/>
        <v>4291319.68</v>
      </c>
      <c r="O18" s="22">
        <f t="shared" ref="O18:O26" ca="1" si="9">IF(L18&gt;0,N18*100/L18,0)</f>
        <v>92.094294442005094</v>
      </c>
      <c r="P18" s="22">
        <f t="shared" ref="P18:P26" ca="1" si="10">IF(M18&gt;0,N18*100/M18,0)</f>
        <v>85.810772092183697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5000910.2300000004</v>
      </c>
      <c r="N20" s="30">
        <f t="shared" ca="1" si="11"/>
        <v>4291319.68</v>
      </c>
      <c r="O20" s="30">
        <f t="shared" ca="1" si="9"/>
        <v>92.094294442005094</v>
      </c>
      <c r="P20" s="30">
        <f t="shared" ca="1" si="10"/>
        <v>85.810772092183697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4887110.2300000004</v>
      </c>
      <c r="N21" s="497">
        <f t="shared" ca="1" si="12"/>
        <v>4177519.6799999997</v>
      </c>
      <c r="O21" s="497">
        <f t="shared" ca="1" si="9"/>
        <v>91.896386679695254</v>
      </c>
      <c r="P21" s="497">
        <f t="shared" ca="1" si="10"/>
        <v>85.480365356931998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4887110.2300000004</v>
      </c>
      <c r="N23" s="93">
        <f t="shared" ca="1" si="13"/>
        <v>4177519.6799999997</v>
      </c>
      <c r="O23" s="93">
        <f t="shared" ca="1" si="9"/>
        <v>91.896386679695254</v>
      </c>
      <c r="P23" s="93">
        <f t="shared" ca="1" si="10"/>
        <v>85.480365356931998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3094633</v>
      </c>
      <c r="M28" s="22">
        <f t="shared" ca="1" si="16"/>
        <v>3096999.71</v>
      </c>
      <c r="N28" s="22">
        <f t="shared" si="16"/>
        <v>2468297.0299999998</v>
      </c>
      <c r="O28" s="22">
        <f t="shared" ref="O28:O37" ca="1" si="17">IF(L28&gt;0,N28*100/L28,0)</f>
        <v>79.760573547816477</v>
      </c>
      <c r="P28" s="22">
        <f t="shared" ref="P28:P37" ca="1" si="18">IF(M28&gt;0,N28*100/M28,0)</f>
        <v>79.699620959925753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3094633</v>
      </c>
      <c r="M30" s="30">
        <f t="shared" ca="1" si="19"/>
        <v>3096999.71</v>
      </c>
      <c r="N30" s="30">
        <f t="shared" si="19"/>
        <v>2468297.0299999998</v>
      </c>
      <c r="O30" s="30">
        <f t="shared" ca="1" si="17"/>
        <v>79.760573547816477</v>
      </c>
      <c r="P30" s="30">
        <f t="shared" ca="1" si="18"/>
        <v>79.699620959925753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3094633</v>
      </c>
      <c r="M31" s="497">
        <f t="shared" ca="1" si="20"/>
        <v>3096999.71</v>
      </c>
      <c r="N31" s="497">
        <f t="shared" si="20"/>
        <v>2468297.0299999998</v>
      </c>
      <c r="O31" s="497">
        <f t="shared" ca="1" si="17"/>
        <v>79.760573547816477</v>
      </c>
      <c r="P31" s="497">
        <f t="shared" ca="1" si="18"/>
        <v>79.699620959925753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3094633</v>
      </c>
      <c r="M33" s="93">
        <f t="shared" ca="1" si="21"/>
        <v>3096999.71</v>
      </c>
      <c r="N33" s="93">
        <f t="shared" si="21"/>
        <v>2468297.0299999998</v>
      </c>
      <c r="O33" s="93">
        <f t="shared" ca="1" si="17"/>
        <v>79.760573547816477</v>
      </c>
      <c r="P33" s="93">
        <f t="shared" ca="1" si="18"/>
        <v>79.699620959925753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4659702</v>
      </c>
      <c r="M37" s="871">
        <f t="shared" ca="1" si="24"/>
        <v>5000910.2300000004</v>
      </c>
      <c r="N37" s="871">
        <f t="shared" ca="1" si="24"/>
        <v>4291319.68</v>
      </c>
      <c r="O37" s="871">
        <f t="shared" ca="1" si="17"/>
        <v>92.094294442005094</v>
      </c>
      <c r="P37" s="871">
        <f t="shared" ca="1" si="18"/>
        <v>85.810772092183697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915190.23</v>
      </c>
      <c r="N41" s="85">
        <f t="shared" ca="1" si="25"/>
        <v>831838.23</v>
      </c>
      <c r="O41" s="85">
        <f t="shared" ref="O41:O49" ca="1" si="26">IF(L41&gt;0,N41*100/L41,0)</f>
        <v>105.75218537691713</v>
      </c>
      <c r="P41" s="85">
        <f t="shared" ref="P41:P49" ca="1" si="27">IF(M41&gt;0,N41*100/M41,0)</f>
        <v>90.89238529130715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915190.23</v>
      </c>
      <c r="N43" s="92">
        <f t="shared" ca="1" si="28"/>
        <v>831838.23</v>
      </c>
      <c r="O43" s="92">
        <f t="shared" ca="1" si="26"/>
        <v>105.75218537691713</v>
      </c>
      <c r="P43" s="92">
        <f t="shared" ca="1" si="27"/>
        <v>90.89238529130715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915190.23</v>
      </c>
      <c r="N44" s="497">
        <f t="shared" ca="1" si="29"/>
        <v>831838.23</v>
      </c>
      <c r="O44" s="497">
        <f t="shared" ca="1" si="26"/>
        <v>105.75218537691713</v>
      </c>
      <c r="P44" s="497">
        <f t="shared" ca="1" si="27"/>
        <v>90.89238529130715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IFERROR(__xludf.DUMMYFUNCTION("IMPORTRANGE(""https://docs.google.com/spreadsheets/d/1MeEWN-I1oV_STSDYn1IFDPWt_1FKiwhDph83XaGc0o0/edit?usp=sharing"",""งบพรบ!R38"")"),915190.23)</f>
        <v>915190.23</v>
      </c>
      <c r="N46" s="93">
        <f ca="1">IFERROR(__xludf.DUMMYFUNCTION("IMPORTRANGE(""https://docs.google.com/spreadsheets/d/1MeEWN-I1oV_STSDYn1IFDPWt_1FKiwhDph83XaGc0o0/edit?usp=sharing"",""งบพรบ!T38"")"),831838.23)</f>
        <v>831838.23</v>
      </c>
      <c r="O46" s="93">
        <f t="shared" ca="1" si="26"/>
        <v>105.75218537691713</v>
      </c>
      <c r="P46" s="93">
        <f t="shared" ca="1" si="27"/>
        <v>90.89238529130715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729300</v>
      </c>
      <c r="N53" s="116">
        <f t="shared" ca="1" si="31"/>
        <v>658907</v>
      </c>
      <c r="O53" s="116">
        <f t="shared" ref="O53:O61" ca="1" si="32">IF(L53&gt;0,N53*100/L53,0)</f>
        <v>90.72105190692551</v>
      </c>
      <c r="P53" s="116">
        <f t="shared" ref="P53:P61" ca="1" si="33">IF(M53&gt;0,N53*100/M53,0)</f>
        <v>90.347867818456052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729300</v>
      </c>
      <c r="N55" s="123">
        <f t="shared" ca="1" si="34"/>
        <v>658907</v>
      </c>
      <c r="O55" s="123">
        <f t="shared" ca="1" si="32"/>
        <v>90.72105190692551</v>
      </c>
      <c r="P55" s="123">
        <f t="shared" ca="1" si="33"/>
        <v>90.347867818456052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729300</v>
      </c>
      <c r="N56" s="497">
        <f t="shared" ca="1" si="35"/>
        <v>658907</v>
      </c>
      <c r="O56" s="497">
        <f t="shared" ca="1" si="32"/>
        <v>90.72105190692551</v>
      </c>
      <c r="P56" s="497">
        <f t="shared" ca="1" si="33"/>
        <v>90.347867818456052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IFERROR(__xludf.DUMMYFUNCTION("IMPORTRANGE(""https://docs.google.com/spreadsheets/d/1MeEWN-I1oV_STSDYn1IFDPWt_1FKiwhDph83XaGc0o0/edit?usp=sharing"",""งบพรบ!AB38"")"),729300)</f>
        <v>729300</v>
      </c>
      <c r="N58" s="93">
        <f ca="1">IFERROR(__xludf.DUMMYFUNCTION("IMPORTRANGE(""https://docs.google.com/spreadsheets/d/1MeEWN-I1oV_STSDYn1IFDPWt_1FKiwhDph83XaGc0o0/edit?usp=sharing"",""งบพรบ!AD38"")"),658907)</f>
        <v>658907</v>
      </c>
      <c r="O58" s="93">
        <f t="shared" ca="1" si="32"/>
        <v>90.72105190692551</v>
      </c>
      <c r="P58" s="93">
        <f t="shared" ca="1" si="33"/>
        <v>90.347867818456052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870170</v>
      </c>
      <c r="N66" s="155">
        <f t="shared" ca="1" si="39"/>
        <v>735927.74</v>
      </c>
      <c r="O66" s="155">
        <f t="shared" ref="O66:O74" ca="1" si="40">IF(L66&gt;0,N66*100/L66,0)</f>
        <v>86.073419883040941</v>
      </c>
      <c r="P66" s="155">
        <f t="shared" ref="P66:P74" ca="1" si="41">IF(M66&gt;0,N66*100/M66,0)</f>
        <v>84.572869669145106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870170</v>
      </c>
      <c r="N68" s="93">
        <f t="shared" ca="1" si="42"/>
        <v>735927.74</v>
      </c>
      <c r="O68" s="93">
        <f t="shared" ca="1" si="40"/>
        <v>86.073419883040941</v>
      </c>
      <c r="P68" s="93">
        <f t="shared" ca="1" si="41"/>
        <v>84.572869669145106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870170</v>
      </c>
      <c r="N69" s="497">
        <f t="shared" ca="1" si="43"/>
        <v>735927.74</v>
      </c>
      <c r="O69" s="497">
        <f t="shared" ca="1" si="40"/>
        <v>86.073419883040941</v>
      </c>
      <c r="P69" s="497">
        <f t="shared" ca="1" si="41"/>
        <v>84.572869669145106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IFERROR(__xludf.DUMMYFUNCTION("IMPORTRANGE(""https://docs.google.com/spreadsheets/d/1MeEWN-I1oV_STSDYn1IFDPWt_1FKiwhDph83XaGc0o0/edit?usp=sharing"",""งบพรบ!AL38"")"),870170)</f>
        <v>870170</v>
      </c>
      <c r="N71" s="93">
        <f ca="1">IFERROR(__xludf.DUMMYFUNCTION("IMPORTRANGE(""https://docs.google.com/spreadsheets/d/1MeEWN-I1oV_STSDYn1IFDPWt_1FKiwhDph83XaGc0o0/edit?usp=sharing"",""งบพรบ!AN38"")"),735927.74)</f>
        <v>735927.74</v>
      </c>
      <c r="O71" s="93">
        <f t="shared" ca="1" si="40"/>
        <v>86.073419883040941</v>
      </c>
      <c r="P71" s="93">
        <f t="shared" ca="1" si="41"/>
        <v>84.572869669145106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50200</v>
      </c>
      <c r="N88" s="155">
        <f t="shared" ca="1" si="49"/>
        <v>42117</v>
      </c>
      <c r="O88" s="155">
        <f t="shared" ref="O88:O96" ca="1" si="50">IF(L88&gt;0,N88*100/L88,0)</f>
        <v>134.99038461538461</v>
      </c>
      <c r="P88" s="155">
        <f t="shared" ref="P88:P96" ca="1" si="51">IF(M88&gt;0,N88*100/M88,0)</f>
        <v>83.898406374501988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50200</v>
      </c>
      <c r="N90" s="93">
        <f t="shared" ca="1" si="52"/>
        <v>42117</v>
      </c>
      <c r="O90" s="93">
        <f t="shared" ca="1" si="50"/>
        <v>134.99038461538461</v>
      </c>
      <c r="P90" s="93">
        <f t="shared" ca="1" si="51"/>
        <v>83.898406374501988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50200</v>
      </c>
      <c r="N91" s="497">
        <f t="shared" ca="1" si="53"/>
        <v>42117</v>
      </c>
      <c r="O91" s="497">
        <f t="shared" ca="1" si="50"/>
        <v>134.99038461538461</v>
      </c>
      <c r="P91" s="497">
        <f t="shared" ca="1" si="51"/>
        <v>83.898406374501988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IFERROR(__xludf.DUMMYFUNCTION("IMPORTRANGE(""https://docs.google.com/spreadsheets/d/1MeEWN-I1oV_STSDYn1IFDPWt_1FKiwhDph83XaGc0o0/edit?usp=sharing"",""งบพรบ!AV38"")"),50200)</f>
        <v>50200</v>
      </c>
      <c r="N93" s="93">
        <f ca="1">IFERROR(__xludf.DUMMYFUNCTION("IMPORTRANGE(""https://docs.google.com/spreadsheets/d/1MeEWN-I1oV_STSDYn1IFDPWt_1FKiwhDph83XaGc0o0/edit?usp=sharing"",""งบพรบ!AX38"")"),42117)</f>
        <v>42117</v>
      </c>
      <c r="O93" s="93">
        <f t="shared" ca="1" si="50"/>
        <v>134.99038461538461</v>
      </c>
      <c r="P93" s="93">
        <f t="shared" ca="1" si="51"/>
        <v>83.898406374501988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8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34040</v>
      </c>
      <c r="N149" s="155">
        <f t="shared" ca="1" si="77"/>
        <v>15709</v>
      </c>
      <c r="O149" s="155">
        <f t="shared" ref="O149:O157" ca="1" si="78">IF(L149&gt;0,N149*100/L149,0)</f>
        <v>157.09</v>
      </c>
      <c r="P149" s="155">
        <f t="shared" ref="P149:P157" ca="1" si="79">IF(M149&gt;0,N149*100/M149,0)</f>
        <v>46.148648648648646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34040</v>
      </c>
      <c r="N151" s="93">
        <f t="shared" ca="1" si="80"/>
        <v>15709</v>
      </c>
      <c r="O151" s="93">
        <f t="shared" ca="1" si="78"/>
        <v>157.09</v>
      </c>
      <c r="P151" s="93">
        <f t="shared" ca="1" si="79"/>
        <v>46.148648648648646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34040</v>
      </c>
      <c r="N152" s="497">
        <f t="shared" ca="1" si="81"/>
        <v>15709</v>
      </c>
      <c r="O152" s="497">
        <f t="shared" ca="1" si="78"/>
        <v>157.09</v>
      </c>
      <c r="P152" s="497">
        <f t="shared" ca="1" si="79"/>
        <v>46.148648648648646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IFERROR(__xludf.DUMMYFUNCTION("IMPORTRANGE(""https://docs.google.com/spreadsheets/d/1MeEWN-I1oV_STSDYn1IFDPWt_1FKiwhDph83XaGc0o0/edit?usp=sharing"",""งบพรบ!BZ38"")"),34040)</f>
        <v>34040</v>
      </c>
      <c r="N154" s="93">
        <f ca="1">IFERROR(__xludf.DUMMYFUNCTION("IMPORTRANGE(""https://docs.google.com/spreadsheets/d/1MeEWN-I1oV_STSDYn1IFDPWt_1FKiwhDph83XaGc0o0/edit?usp=sharing"",""งบพรบ!CB38"")"),15709)</f>
        <v>15709</v>
      </c>
      <c r="O154" s="93">
        <f t="shared" ca="1" si="78"/>
        <v>157.09</v>
      </c>
      <c r="P154" s="93">
        <f t="shared" ca="1" si="79"/>
        <v>46.148648648648646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36950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56.968876860622466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36950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56.968876860622466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36950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56.968876860622466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IFERROR(__xludf.DUMMYFUNCTION("IMPORTRANGE(""https://docs.google.com/spreadsheets/d/1MeEWN-I1oV_STSDYn1IFDPWt_1FKiwhDph83XaGc0o0/edit?usp=sharing"",""งบพรบ!CJ38"")"),36950)</f>
        <v>36950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56.968876860622466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90000</v>
      </c>
      <c r="N181" s="155">
        <f t="shared" ca="1" si="92"/>
        <v>87810</v>
      </c>
      <c r="O181" s="155">
        <f t="shared" ref="O181:O189" ca="1" si="93">IF(L181&gt;0,N181*100/L181,0)</f>
        <v>97.566666666666663</v>
      </c>
      <c r="P181" s="155">
        <f t="shared" ref="P181:P189" ca="1" si="94">IF(M181&gt;0,N181*100/M181,0)</f>
        <v>97.566666666666663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90000</v>
      </c>
      <c r="N183" s="93">
        <f t="shared" ca="1" si="95"/>
        <v>87810</v>
      </c>
      <c r="O183" s="93">
        <f t="shared" ca="1" si="93"/>
        <v>97.566666666666663</v>
      </c>
      <c r="P183" s="93">
        <f t="shared" ca="1" si="94"/>
        <v>97.566666666666663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90000</v>
      </c>
      <c r="N184" s="497">
        <f t="shared" ca="1" si="96"/>
        <v>87810</v>
      </c>
      <c r="O184" s="497">
        <f t="shared" ca="1" si="93"/>
        <v>97.566666666666663</v>
      </c>
      <c r="P184" s="497">
        <f t="shared" ca="1" si="94"/>
        <v>97.566666666666663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IFERROR(__xludf.DUMMYFUNCTION("IMPORTRANGE(""https://docs.google.com/spreadsheets/d/1MeEWN-I1oV_STSDYn1IFDPWt_1FKiwhDph83XaGc0o0/edit?usp=sharing"",""งบพรบ!CT38"")"),90000)</f>
        <v>90000</v>
      </c>
      <c r="N186" s="93">
        <f ca="1">IFERROR(__xludf.DUMMYFUNCTION("IMPORTRANGE(""https://docs.google.com/spreadsheets/d/1MeEWN-I1oV_STSDYn1IFDPWt_1FKiwhDph83XaGc0o0/edit?usp=sharing"",""งบพรบ!CV38"")"),87810)</f>
        <v>87810</v>
      </c>
      <c r="O186" s="93">
        <f t="shared" ca="1" si="93"/>
        <v>97.566666666666663</v>
      </c>
      <c r="P186" s="93">
        <f t="shared" ca="1" si="94"/>
        <v>97.566666666666663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125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125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7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7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100000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28810</v>
      </c>
      <c r="O217" s="155">
        <f ca="1">IF(L217&gt;0,N217*100/L217,0)</f>
        <v>92.935483870967744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7">
        <v>3810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7">
        <v>25000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100000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75.791821561338296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75.791821561338296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75.791821561338296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IFERROR(__xludf.DUMMYFUNCTION("IMPORTRANGE(""https://docs.google.com/spreadsheets/d/1MeEWN-I1oV_STSDYn1IFDPWt_1FKiwhDph83XaGc0o0/edit?usp=sharing"",""งบพรบ!DD38"")"),26900)</f>
        <v>26900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75.791821561338296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35299</v>
      </c>
      <c r="O277" s="155">
        <f t="shared" ref="O277:O285" ca="1" si="126">IF(L277&gt;0,N277*100/L277,0)</f>
        <v>86.074128261399665</v>
      </c>
      <c r="P277" s="155">
        <f t="shared" ref="P277:P285" ca="1" si="127">IF(M277&gt;0,N277*100/M277,0)</f>
        <v>86.074128261399665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35299</v>
      </c>
      <c r="O279" s="93">
        <f t="shared" ca="1" si="126"/>
        <v>86.074128261399665</v>
      </c>
      <c r="P279" s="93">
        <f t="shared" ca="1" si="127"/>
        <v>86.074128261399665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35299</v>
      </c>
      <c r="O280" s="497">
        <f t="shared" ca="1" si="126"/>
        <v>86.074128261399665</v>
      </c>
      <c r="P280" s="497">
        <f t="shared" ca="1" si="127"/>
        <v>86.074128261399665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IFERROR(__xludf.DUMMYFUNCTION("IMPORTRANGE(""https://docs.google.com/spreadsheets/d/1MeEWN-I1oV_STSDYn1IFDPWt_1FKiwhDph83XaGc0o0/edit?usp=sharing"",""งบพรบ!DN38"")"),41010)</f>
        <v>41010</v>
      </c>
      <c r="N282" s="93">
        <f ca="1">IFERROR(__xludf.DUMMYFUNCTION("IMPORTRANGE(""https://docs.google.com/spreadsheets/d/1MeEWN-I1oV_STSDYn1IFDPWt_1FKiwhDph83XaGc0o0/edit?usp=sharing"",""งบพรบ!DP38"")"),35299)</f>
        <v>35299</v>
      </c>
      <c r="O282" s="93">
        <f t="shared" ca="1" si="126"/>
        <v>86.074128261399665</v>
      </c>
      <c r="P282" s="93">
        <f t="shared" ca="1" si="127"/>
        <v>86.074128261399665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IFERROR(__xludf.DUMMYFUNCTION("IMPORTRANGE(""https://docs.google.com/spreadsheets/d/1QqKyyYR6Q21VydFLVH3TRQUabQu_ym0Zz7PgGX0-kHA/edit?usp=sharing"",""แผน!EB38"")"),10)</f>
        <v>10</v>
      </c>
      <c r="J288" s="678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400000</v>
      </c>
      <c r="N298" s="155">
        <f t="shared" ca="1" si="135"/>
        <v>347924.88</v>
      </c>
      <c r="O298" s="155">
        <f t="shared" ref="O298:O306" ca="1" si="136">IF(L298&gt;0,N298*100/L298,0)</f>
        <v>89.903069767441863</v>
      </c>
      <c r="P298" s="155">
        <f t="shared" ref="P298:P306" ca="1" si="137">IF(M298&gt;0,N298*100/M298,0)</f>
        <v>86.981219999999993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400000</v>
      </c>
      <c r="N300" s="93">
        <f t="shared" ca="1" si="138"/>
        <v>347924.88</v>
      </c>
      <c r="O300" s="93">
        <f t="shared" ca="1" si="136"/>
        <v>89.903069767441863</v>
      </c>
      <c r="P300" s="93">
        <f t="shared" ca="1" si="137"/>
        <v>86.981219999999993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400000</v>
      </c>
      <c r="N301" s="497">
        <f t="shared" ca="1" si="139"/>
        <v>347924.88</v>
      </c>
      <c r="O301" s="497">
        <f t="shared" ca="1" si="136"/>
        <v>89.903069767441863</v>
      </c>
      <c r="P301" s="497">
        <f t="shared" ca="1" si="137"/>
        <v>86.981219999999993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IFERROR(__xludf.DUMMYFUNCTION("IMPORTRANGE(""https://docs.google.com/spreadsheets/d/1MeEWN-I1oV_STSDYn1IFDPWt_1FKiwhDph83XaGc0o0/edit?usp=sharing"",""งบพรบ!DX38"")"),400000)</f>
        <v>400000</v>
      </c>
      <c r="N303" s="93">
        <f ca="1">IFERROR(__xludf.DUMMYFUNCTION("IMPORTRANGE(""https://docs.google.com/spreadsheets/d/1MeEWN-I1oV_STSDYn1IFDPWt_1FKiwhDph83XaGc0o0/edit?usp=sharing"",""งบพรบ!DZ38"")"),347924.88)</f>
        <v>347924.88</v>
      </c>
      <c r="O303" s="93">
        <f t="shared" ca="1" si="136"/>
        <v>89.903069767441863</v>
      </c>
      <c r="P303" s="93">
        <f t="shared" ca="1" si="137"/>
        <v>86.981219999999993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9334</v>
      </c>
      <c r="K327" s="445">
        <f ca="1">IF(I327&gt;0,J327*100/I327,0)</f>
        <v>148.15873015873015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357700</v>
      </c>
      <c r="N328" s="155">
        <f t="shared" ca="1" si="149"/>
        <v>281075.73</v>
      </c>
      <c r="O328" s="155">
        <f t="shared" ref="O328:O336" ca="1" si="150">IF(L328&gt;0,N328*100/L328,0)</f>
        <v>79.131680743243237</v>
      </c>
      <c r="P328" s="155">
        <f t="shared" ref="P328:P336" ca="1" si="151">IF(M328&gt;0,N328*100/M328,0)</f>
        <v>78.578621750069885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357700</v>
      </c>
      <c r="N330" s="93">
        <f t="shared" ca="1" si="152"/>
        <v>281075.73</v>
      </c>
      <c r="O330" s="93">
        <f t="shared" ca="1" si="150"/>
        <v>79.131680743243237</v>
      </c>
      <c r="P330" s="93">
        <f t="shared" ca="1" si="151"/>
        <v>78.578621750069885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357700</v>
      </c>
      <c r="N331" s="497">
        <f t="shared" ca="1" si="153"/>
        <v>281075.73</v>
      </c>
      <c r="O331" s="497">
        <f t="shared" ca="1" si="150"/>
        <v>79.131680743243237</v>
      </c>
      <c r="P331" s="497">
        <f t="shared" ca="1" si="151"/>
        <v>78.578621750069885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IFERROR(__xludf.DUMMYFUNCTION("IMPORTRANGE(""https://docs.google.com/spreadsheets/d/1MeEWN-I1oV_STSDYn1IFDPWt_1FKiwhDph83XaGc0o0/edit?usp=sharing"",""งบพรบ!ER38"")"),357700)</f>
        <v>357700</v>
      </c>
      <c r="N333" s="93">
        <f ca="1">IFERROR(__xludf.DUMMYFUNCTION("IMPORTRANGE(""https://docs.google.com/spreadsheets/d/1MeEWN-I1oV_STSDYn1IFDPWt_1FKiwhDph83XaGc0o0/edit?usp=sharing"",""งบพรบ!ET38"")"),281075.73)</f>
        <v>281075.73</v>
      </c>
      <c r="O333" s="93">
        <f t="shared" ca="1" si="150"/>
        <v>79.131680743243237</v>
      </c>
      <c r="P333" s="93">
        <f t="shared" ca="1" si="151"/>
        <v>78.578621750069885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IFERROR(__xludf.DUMMYFUNCTION("IMPORTRANGE(""https://docs.google.com/spreadsheets/d/1kVcqe37tkHyjCSG3S0O1AXqVkqjo8mSIZil3BcpIysc/edit?usp=sharing"",""ศูนย์!D38"")"),9029)</f>
        <v>9029</v>
      </c>
      <c r="K338" s="497">
        <f ca="1">IF(I338&gt;0,J338*100/I338,0)</f>
        <v>143.31746031746033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IFERROR(__xludf.DUMMYFUNCTION("IMPORTRANGE(""https://docs.google.com/spreadsheets/d/1kVcqe37tkHyjCSG3S0O1AXqVkqjo8mSIZil3BcpIysc/edit?usp=sharing"",""ศูนย์!F38"")"),305)</f>
        <v>305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1449450</v>
      </c>
      <c r="N345" s="155">
        <f t="shared" ca="1" si="155"/>
        <v>1213273.1000000001</v>
      </c>
      <c r="O345" s="155">
        <f t="shared" ref="O345:O353" ca="1" si="156">IF(L345&gt;0,N345*100/L345,0)</f>
        <v>91.261280980856753</v>
      </c>
      <c r="P345" s="155">
        <f t="shared" ref="P345:P353" ca="1" si="157">IF(M345&gt;0,N345*100/M345,0)</f>
        <v>83.705757356238578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1449450</v>
      </c>
      <c r="N347" s="93">
        <f t="shared" ca="1" si="158"/>
        <v>1213273.1000000001</v>
      </c>
      <c r="O347" s="93">
        <f t="shared" ca="1" si="156"/>
        <v>91.261280980856753</v>
      </c>
      <c r="P347" s="93">
        <f t="shared" ca="1" si="157"/>
        <v>83.705757356238578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1335650</v>
      </c>
      <c r="N348" s="497">
        <f t="shared" ca="1" si="159"/>
        <v>1099473.1000000001</v>
      </c>
      <c r="O348" s="497">
        <f t="shared" ca="1" si="156"/>
        <v>90.443227902768072</v>
      </c>
      <c r="P348" s="497">
        <f t="shared" ca="1" si="157"/>
        <v>82.317455920338418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IFERROR(__xludf.DUMMYFUNCTION("IMPORTRANGE(""https://docs.google.com/spreadsheets/d/1MeEWN-I1oV_STSDYn1IFDPWt_1FKiwhDph83XaGc0o0/edit?usp=sharing"",""งบพรบ!FB38"")"),1335650)</f>
        <v>1335650</v>
      </c>
      <c r="N350" s="93">
        <f ca="1">IFERROR(__xludf.DUMMYFUNCTION("IMPORTRANGE(""https://docs.google.com/spreadsheets/d/1MeEWN-I1oV_STSDYn1IFDPWt_1FKiwhDph83XaGc0o0/edit?usp=sharing"",""งบพรบ!FD38"")"),1099473.1)</f>
        <v>1099473.1000000001</v>
      </c>
      <c r="O350" s="93">
        <f t="shared" ca="1" si="156"/>
        <v>90.443227902768072</v>
      </c>
      <c r="P350" s="93">
        <f t="shared" ca="1" si="157"/>
        <v>82.317455920338418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703</v>
      </c>
      <c r="K355" s="465">
        <f ca="1">IF(I355&gt;0,J355*100/I355,0)</f>
        <v>101.00574712643679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IFERROR(__xludf.DUMMYFUNCTION("IMPORTRANGE(""https://docs.google.com/spreadsheets/d/1XWAQStnk-4SwqDmLtmXYiTMKHgktTP8We1SCoS47DrQ/edit?usp=sharing"",""จัดที่ดิน!W38"")"),1061)</f>
        <v>1061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IFERROR(__xludf.DUMMYFUNCTION("IMPORTRANGE(""https://docs.google.com/spreadsheets/d/1XWAQStnk-4SwqDmLtmXYiTMKHgktTP8We1SCoS47DrQ/edit?usp=sharing"",""จัดที่ดิน!X38"")"),7428.92)</f>
        <v>7428.92</v>
      </c>
      <c r="K359" s="497">
        <f t="shared" ca="1" si="161"/>
        <v>106.73735632183909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IFERROR(__xludf.DUMMYFUNCTION("IMPORTRANGE(""https://docs.google.com/spreadsheets/d/1XWAQStnk-4SwqDmLtmXYiTMKHgktTP8We1SCoS47DrQ/edit?usp=sharing"",""จัดที่ดิน!Y38"")"),704)</f>
        <v>704</v>
      </c>
      <c r="K360" s="497">
        <f t="shared" ca="1" si="161"/>
        <v>101.14942528735632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IFERROR(__xludf.DUMMYFUNCTION("IMPORTRANGE(""https://docs.google.com/spreadsheets/d/1XWAQStnk-4SwqDmLtmXYiTMKHgktTP8We1SCoS47DrQ/edit?usp=sharing"",""จัดที่ดิน!Z38"")"),5095.73)</f>
        <v>5095.7299999999996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IFERROR(__xludf.DUMMYFUNCTION("IMPORTRANGE(""https://docs.google.com/spreadsheets/d/1XWAQStnk-4SwqDmLtmXYiTMKHgktTP8We1SCoS47DrQ/edit?usp=sharing"",""จัดที่ดิน!AA38"")"),703)</f>
        <v>703</v>
      </c>
      <c r="K362" s="497">
        <f t="shared" ca="1" si="161"/>
        <v>101.00574712643679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IFERROR(__xludf.DUMMYFUNCTION("IMPORTRANGE(""https://docs.google.com/spreadsheets/d/1XWAQStnk-4SwqDmLtmXYiTMKHgktTP8We1SCoS47DrQ/edit?usp=sharing"",""จัดที่ดิน!AB38"")"),5616.59)</f>
        <v>5616.59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1320</v>
      </c>
      <c r="K364" s="479">
        <f t="shared" ca="1" si="161"/>
        <v>106.79611650485437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619</v>
      </c>
      <c r="K365" s="491">
        <f t="shared" ca="1" si="161"/>
        <v>103.85906040268456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IFERROR(__xludf.DUMMYFUNCTION("IMPORTRANGE(""https://docs.google.com/spreadsheets/d/1XWAQStnk-4SwqDmLtmXYiTMKHgktTP8We1SCoS47DrQ/edit?usp=sharing"",""จัดที่ดิน!E38"")"),906)</f>
        <v>906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IFERROR(__xludf.DUMMYFUNCTION("IMPORTRANGE(""https://docs.google.com/spreadsheets/d/1XWAQStnk-4SwqDmLtmXYiTMKHgktTP8We1SCoS47DrQ/edit?usp=sharing"",""จัดที่ดิน!F38"")"),6285.48)</f>
        <v>6285.48</v>
      </c>
      <c r="K369" s="497">
        <f t="shared" ca="1" si="163"/>
        <v>105.46107382550336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IFERROR(__xludf.DUMMYFUNCTION("IMPORTRANGE(""https://docs.google.com/spreadsheets/d/1XWAQStnk-4SwqDmLtmXYiTMKHgktTP8We1SCoS47DrQ/edit?usp=sharing"",""จัดที่ดิน!G38"")"),621)</f>
        <v>621</v>
      </c>
      <c r="K370" s="497">
        <f t="shared" ca="1" si="163"/>
        <v>104.19463087248322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IFERROR(__xludf.DUMMYFUNCTION("IMPORTRANGE(""https://docs.google.com/spreadsheets/d/1XWAQStnk-4SwqDmLtmXYiTMKHgktTP8We1SCoS47DrQ/edit?usp=sharing"",""จัดที่ดิน!H38"")"),4441.68)</f>
        <v>4441.68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IFERROR(__xludf.DUMMYFUNCTION("IMPORTRANGE(""https://docs.google.com/spreadsheets/d/1XWAQStnk-4SwqDmLtmXYiTMKHgktTP8We1SCoS47DrQ/edit?usp=sharing"",""จัดที่ดิน!I38"")"),619)</f>
        <v>619</v>
      </c>
      <c r="K372" s="497">
        <f t="shared" ca="1" si="163"/>
        <v>103.85906040268456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IFERROR(__xludf.DUMMYFUNCTION("IMPORTRANGE(""https://docs.google.com/spreadsheets/d/1XWAQStnk-4SwqDmLtmXYiTMKHgktTP8We1SCoS47DrQ/edit?usp=sharing"",""จัดที่ดิน!J38"")"),4957.67)</f>
        <v>4957.67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701</v>
      </c>
      <c r="K374" s="491">
        <f t="shared" ca="1" si="163"/>
        <v>109.53125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IFERROR(__xludf.DUMMYFUNCTION("IMPORTRANGE(""https://docs.google.com/spreadsheets/d/1XWAQStnk-4SwqDmLtmXYiTMKHgktTP8We1SCoS47DrQ/edit?usp=sharing"",""จัดที่ดิน!AH38"")"),155)</f>
        <v>155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IFERROR(__xludf.DUMMYFUNCTION("IMPORTRANGE(""https://docs.google.com/spreadsheets/d/1XWAQStnk-4SwqDmLtmXYiTMKHgktTP8We1SCoS47DrQ/edit?usp=sharing"",""จัดที่ดิน!AI38"")"),1143.44)</f>
        <v>1143.44</v>
      </c>
      <c r="K378" s="497">
        <f t="shared" ca="1" si="164"/>
        <v>114.34399999999999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IFERROR(__xludf.DUMMYFUNCTION("IMPORTRANGE(""https://docs.google.com/spreadsheets/d/1XWAQStnk-4SwqDmLtmXYiTMKHgktTP8We1SCoS47DrQ/edit?usp=sharing"",""จัดที่ดิน!AJ38"")"),703)</f>
        <v>703</v>
      </c>
      <c r="K379" s="497">
        <f t="shared" ca="1" si="164"/>
        <v>109.84375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IFERROR(__xludf.DUMMYFUNCTION("IMPORTRANGE(""https://docs.google.com/spreadsheets/d/1XWAQStnk-4SwqDmLtmXYiTMKHgktTP8We1SCoS47DrQ/edit?usp=sharing"",""จัดที่ดิน!AK38"")"),7141.13)</f>
        <v>7141.13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IFERROR(__xludf.DUMMYFUNCTION("IMPORTRANGE(""https://docs.google.com/spreadsheets/d/1XWAQStnk-4SwqDmLtmXYiTMKHgktTP8We1SCoS47DrQ/edit?usp=sharing"",""จัดที่ดิน!AL38"")"),701)</f>
        <v>701</v>
      </c>
      <c r="K381" s="497">
        <f t="shared" ca="1" si="164"/>
        <v>109.53125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IFERROR(__xludf.DUMMYFUNCTION("IMPORTRANGE(""https://docs.google.com/spreadsheets/d/1XWAQStnk-4SwqDmLtmXYiTMKHgktTP8We1SCoS47DrQ/edit?usp=sharing"",""จัดที่ดิน!AM38"")"),7113.94)</f>
        <v>7113.94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3094633</v>
      </c>
      <c r="M414" s="552">
        <f t="shared" ca="1" si="181"/>
        <v>3096999.71</v>
      </c>
      <c r="N414" s="552">
        <f t="shared" si="181"/>
        <v>2468297.0299999998</v>
      </c>
      <c r="O414" s="552">
        <f ca="1">IF(L414&gt;0,N414*100/L414,0)</f>
        <v>79.760573547816477</v>
      </c>
      <c r="P414" s="552">
        <f ca="1">IF(M414&gt;0,N414*100/M414,0)</f>
        <v>79.699620959925753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84660</v>
      </c>
      <c r="N419" s="155">
        <f t="shared" si="184"/>
        <v>70977</v>
      </c>
      <c r="O419" s="155">
        <f t="shared" ref="O419:O424" ca="1" si="185">IF(L419&gt;0,N419*100/L419,0)</f>
        <v>89.099924679889526</v>
      </c>
      <c r="P419" s="155">
        <f t="shared" ref="P419:P424" ca="1" si="186">IF(M419&gt;0,N419*100/M419,0)</f>
        <v>83.837703756201279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84660</v>
      </c>
      <c r="N421" s="93">
        <f t="shared" si="187"/>
        <v>70977</v>
      </c>
      <c r="O421" s="93">
        <f t="shared" ca="1" si="185"/>
        <v>89.099924679889526</v>
      </c>
      <c r="P421" s="93">
        <f t="shared" ca="1" si="186"/>
        <v>83.837703756201279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84660</v>
      </c>
      <c r="N422" s="497">
        <f t="shared" si="188"/>
        <v>70977</v>
      </c>
      <c r="O422" s="497">
        <f t="shared" ca="1" si="185"/>
        <v>89.099924679889526</v>
      </c>
      <c r="P422" s="497">
        <f t="shared" ca="1" si="186"/>
        <v>83.837703756201279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L424+5000</f>
        <v>84660</v>
      </c>
      <c r="N424" s="93">
        <f>N425+N426+N427+N428</f>
        <v>70977</v>
      </c>
      <c r="O424" s="93">
        <f t="shared" ca="1" si="185"/>
        <v>89.099924679889526</v>
      </c>
      <c r="P424" s="93">
        <f t="shared" ca="1" si="186"/>
        <v>83.837703756201279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48925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22052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678196</v>
      </c>
      <c r="O444" s="195">
        <f t="shared" ref="O444:O449" ca="1" si="198">IF(L444&gt;0,N444*100/L444,0)</f>
        <v>94.522090592334493</v>
      </c>
      <c r="P444" s="195">
        <f t="shared" ref="P444:P449" ca="1" si="199">IF(M444&gt;0,N444*100/M444,0)</f>
        <v>94.522090592334493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678196</v>
      </c>
      <c r="O446" s="93">
        <f t="shared" ca="1" si="198"/>
        <v>94.522090592334493</v>
      </c>
      <c r="P446" s="93">
        <f t="shared" ca="1" si="199"/>
        <v>94.522090592334493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678196</v>
      </c>
      <c r="O447" s="497">
        <f t="shared" ca="1" si="198"/>
        <v>94.522090592334493</v>
      </c>
      <c r="P447" s="497">
        <f t="shared" ca="1" si="199"/>
        <v>94.522090592334493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678196</v>
      </c>
      <c r="O449" s="93">
        <f t="shared" ca="1" si="198"/>
        <v>94.522090592334493</v>
      </c>
      <c r="P449" s="93">
        <f t="shared" ca="1" si="199"/>
        <v>94.522090592334493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117000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27137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845953.82</v>
      </c>
      <c r="O467" s="195">
        <f t="shared" ref="O467:O472" ca="1" si="207">IF(L467&gt;0,N467*100/L467,0)</f>
        <v>72.417136918662379</v>
      </c>
      <c r="P467" s="195">
        <f t="shared" ref="P467:P472" ca="1" si="208">IF(M467&gt;0,N467*100/M467,0)</f>
        <v>72.417136918662379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845953.82</v>
      </c>
      <c r="O469" s="93">
        <f t="shared" ca="1" si="207"/>
        <v>72.417136918662379</v>
      </c>
      <c r="P469" s="93">
        <f t="shared" ca="1" si="208"/>
        <v>72.417136918662379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845953.82</v>
      </c>
      <c r="O470" s="497">
        <f t="shared" ca="1" si="207"/>
        <v>72.417136918662379</v>
      </c>
      <c r="P470" s="497">
        <f t="shared" ca="1" si="208"/>
        <v>72.417136918662379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845953.82</v>
      </c>
      <c r="O472" s="93">
        <f t="shared" ca="1" si="207"/>
        <v>72.417136918662379</v>
      </c>
      <c r="P472" s="93">
        <f t="shared" ca="1" si="208"/>
        <v>72.417136918662379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166702.20000000001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553900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110695.62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14656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IFERROR(__xludf.DUMMYFUNCTION("IMPORTRANGE(""https://docs.google.com/spreadsheets/d/1QqKyyYR6Q21VydFLVH3TRQUabQu_ym0Zz7PgGX0-kHA/edit?usp=sharing"",""แผน!GU38"")"),0)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52289</v>
      </c>
      <c r="J543" s="684">
        <f t="shared" si="235"/>
        <v>52289</v>
      </c>
      <c r="K543" s="685">
        <f t="shared" ca="1" si="234"/>
        <v>100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543320</v>
      </c>
      <c r="M544" s="155">
        <f t="shared" ca="1" si="236"/>
        <v>545020.01</v>
      </c>
      <c r="N544" s="155">
        <f t="shared" si="236"/>
        <v>459693.51</v>
      </c>
      <c r="O544" s="155">
        <f t="shared" ref="O544:O549" ca="1" si="237">IF(L544&gt;0,N544*100/L544,0)</f>
        <v>84.608243760583079</v>
      </c>
      <c r="P544" s="155">
        <f t="shared" ref="P544:P549" ca="1" si="238">IF(M544&gt;0,N544*100/M544,0)</f>
        <v>84.344336274919513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543320</v>
      </c>
      <c r="M546" s="93">
        <f t="shared" ca="1" si="240"/>
        <v>545020.01</v>
      </c>
      <c r="N546" s="93">
        <f t="shared" si="240"/>
        <v>459693.51</v>
      </c>
      <c r="O546" s="93">
        <f t="shared" ca="1" si="237"/>
        <v>84.608243760583079</v>
      </c>
      <c r="P546" s="93">
        <f t="shared" ca="1" si="238"/>
        <v>84.344336274919513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543320</v>
      </c>
      <c r="M547" s="497">
        <f t="shared" ca="1" si="241"/>
        <v>545020.01</v>
      </c>
      <c r="N547" s="497">
        <f t="shared" si="241"/>
        <v>459693.51</v>
      </c>
      <c r="O547" s="497">
        <f t="shared" ca="1" si="237"/>
        <v>84.608243760583079</v>
      </c>
      <c r="P547" s="497">
        <f t="shared" ca="1" si="238"/>
        <v>84.344336274919513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IFERROR(__xludf.DUMMYFUNCTION("IMPORTRANGE(""https://docs.google.com/spreadsheets/d/1QqKyyYR6Q21VydFLVH3TRQUabQu_ym0Zz7PgGX0-kHA/edit?usp=sharing"",""แผน!HB38"")"),543320)</f>
        <v>543320</v>
      </c>
      <c r="M549" s="93">
        <f ca="1">L549+3000-1299.99</f>
        <v>545020.01</v>
      </c>
      <c r="N549" s="93">
        <f>N550+N551+N552+N553+N554</f>
        <v>459693.51</v>
      </c>
      <c r="O549" s="93">
        <f t="shared" ca="1" si="237"/>
        <v>84.608243760583079</v>
      </c>
      <c r="P549" s="93">
        <f t="shared" ca="1" si="238"/>
        <v>84.344336274919513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115700.01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343993.5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52289</v>
      </c>
      <c r="J559" s="705">
        <f t="shared" si="245"/>
        <v>52289</v>
      </c>
      <c r="K559" s="674">
        <f t="shared" ref="K559:K561" ca="1" si="246">IF(I559&gt;0,J559*100/I559,0)</f>
        <v>100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8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8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8">
        <f t="shared" ref="J576:J577" si="250">J578+J580+J582+J588+J590</f>
        <v>52289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8">
        <f t="shared" si="250"/>
        <v>5734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42578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4839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91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11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2584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282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2584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282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7036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602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7857.35</v>
      </c>
      <c r="J592" s="705">
        <f t="shared" si="253"/>
        <v>3159</v>
      </c>
      <c r="K592" s="674">
        <f t="shared" ref="K592:K594" ca="1" si="254">IF(I592&gt;0,J592*100/I592,0)</f>
        <v>40.204394611414791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3159</v>
      </c>
      <c r="K593" s="411">
        <f t="shared" ca="1" si="254"/>
        <v>40.204394611414791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278</v>
      </c>
      <c r="K594" s="411">
        <f t="shared" ca="1" si="254"/>
        <v>42.313546423135463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2936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257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2743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241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193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223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21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223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21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IFERROR(__xludf.DUMMYFUNCTION("IMPORTRANGE(""https://docs.google.com/spreadsheets/d/1QqKyyYR6Q21VydFLVH3TRQUabQu_ym0Zz7PgGX0-kHA/edit?usp=sharing"",""แผน!HL38"")"),44)</f>
        <v>44</v>
      </c>
      <c r="J620" s="725">
        <f t="shared" ref="J620:J621" si="260">J622+J624+J626</f>
        <v>56</v>
      </c>
      <c r="K620" s="726">
        <f t="shared" ref="K620:K621" ca="1" si="261">IF(I620&gt;0,J620*100/I620,0)</f>
        <v>127.27272727272727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IFERROR(__xludf.DUMMYFUNCTION("IMPORTRANGE(""https://docs.google.com/spreadsheets/d/1QqKyyYR6Q21VydFLVH3TRQUabQu_ym0Zz7PgGX0-kHA/edit?usp=sharing"",""แผน!HK38"")"),2)</f>
        <v>2</v>
      </c>
      <c r="J621" s="725">
        <f t="shared" si="260"/>
        <v>4</v>
      </c>
      <c r="K621" s="726">
        <f t="shared" ca="1" si="261"/>
        <v>200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240</v>
      </c>
      <c r="J628" s="738">
        <f t="shared" ca="1" si="262"/>
        <v>149</v>
      </c>
      <c r="K628" s="739">
        <f ca="1">IF(I628&gt;0,J628*100/I628,0)</f>
        <v>62.083333333333336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496841.7</v>
      </c>
      <c r="N629" s="195">
        <f t="shared" si="263"/>
        <v>336434.7</v>
      </c>
      <c r="O629" s="195">
        <f t="shared" ref="O629:O634" ca="1" si="264">IF(L629&gt;0,N629*100/L629,0)</f>
        <v>67.129186411931954</v>
      </c>
      <c r="P629" s="195">
        <f t="shared" ref="P629:P634" ca="1" si="265">IF(M629&gt;0,N629*100/M629,0)</f>
        <v>67.714666462174975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496841.7</v>
      </c>
      <c r="N631" s="93">
        <f t="shared" si="266"/>
        <v>336434.7</v>
      </c>
      <c r="O631" s="93">
        <f t="shared" ca="1" si="264"/>
        <v>67.129186411931954</v>
      </c>
      <c r="P631" s="93">
        <f t="shared" ca="1" si="265"/>
        <v>67.714666462174975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496841.7</v>
      </c>
      <c r="N632" s="497">
        <f t="shared" si="267"/>
        <v>336434.7</v>
      </c>
      <c r="O632" s="497">
        <f t="shared" ca="1" si="264"/>
        <v>67.129186411931954</v>
      </c>
      <c r="P632" s="497">
        <f t="shared" ca="1" si="265"/>
        <v>67.714666462174975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L634-4333.3</f>
        <v>496841.7</v>
      </c>
      <c r="N634" s="93">
        <f>N635+N636+N637+N638</f>
        <v>336434.7</v>
      </c>
      <c r="O634" s="93">
        <f t="shared" ca="1" si="264"/>
        <v>67.129186411931954</v>
      </c>
      <c r="P634" s="93">
        <f t="shared" ca="1" si="265"/>
        <v>67.714666462174975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5">
        <v>112666.7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223768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IFERROR(__xludf.DUMMYFUNCTION("IMPORTRANGE(""https://docs.google.com/spreadsheets/d/1XWAQStnk-4SwqDmLtmXYiTMKHgktTP8We1SCoS47DrQ/edit?usp=sharing"",""จัดที่ดิน!AS38"")"),243)</f>
        <v>243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IFERROR(__xludf.DUMMYFUNCTION("IMPORTRANGE(""https://docs.google.com/spreadsheets/d/1XWAQStnk-4SwqDmLtmXYiTMKHgktTP8We1SCoS47DrQ/edit?usp=sharing"",""จัดที่ดิน!AT38"")"),122.73)</f>
        <v>122.73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IFERROR(__xludf.DUMMYFUNCTION("IMPORTRANGE(""https://docs.google.com/spreadsheets/d/1XWAQStnk-4SwqDmLtmXYiTMKHgktTP8We1SCoS47DrQ/edit?usp=sharing"",""จัดที่ดิน!AU38"")"),263)</f>
        <v>263</v>
      </c>
      <c r="K647" s="163">
        <f t="shared" ca="1" si="271"/>
        <v>109.58333333333333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IFERROR(__xludf.DUMMYFUNCTION("IMPORTRANGE(""https://docs.google.com/spreadsheets/d/1XWAQStnk-4SwqDmLtmXYiTMKHgktTP8We1SCoS47DrQ/edit?usp=sharing"",""จัดที่ดิน!AV38"")"),135.08)</f>
        <v>135.08000000000001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IFERROR(__xludf.DUMMYFUNCTION("IMPORTRANGE(""https://docs.google.com/spreadsheets/d/1XWAQStnk-4SwqDmLtmXYiTMKHgktTP8We1SCoS47DrQ/edit?usp=sharing"",""จัดที่ดิน!AW38"")"),263)</f>
        <v>263</v>
      </c>
      <c r="K649" s="163">
        <f t="shared" ca="1" si="271"/>
        <v>109.58333333333333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IFERROR(__xludf.DUMMYFUNCTION("IMPORTRANGE(""https://docs.google.com/spreadsheets/d/1XWAQStnk-4SwqDmLtmXYiTMKHgktTP8We1SCoS47DrQ/edit?usp=sharing"",""จัดที่ดิน!AX38"")"),135.08)</f>
        <v>135.08000000000001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IFERROR(__xludf.DUMMYFUNCTION("IMPORTRANGE(""https://docs.google.com/spreadsheets/d/1XWAQStnk-4SwqDmLtmXYiTMKHgktTP8We1SCoS47DrQ/edit?usp=sharing"",""จัดที่ดิน!AY38"")"),149)</f>
        <v>149</v>
      </c>
      <c r="K651" s="163">
        <f t="shared" ca="1" si="271"/>
        <v>62.083333333333336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IFERROR(__xludf.DUMMYFUNCTION("IMPORTRANGE(""https://docs.google.com/spreadsheets/d/1XWAQStnk-4SwqDmLtmXYiTMKHgktTP8We1SCoS47DrQ/edit?usp=sharing"",""จัดที่ดิน!AZ38"")"),74.74)</f>
        <v>74.739999999999995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7832</v>
      </c>
      <c r="O655" s="195">
        <f t="shared" ref="O655:O660" ca="1" si="274">IF(L655&gt;0,N655*100/L655,0)</f>
        <v>50.205128205128204</v>
      </c>
      <c r="P655" s="195">
        <f t="shared" ref="P655:P660" ca="1" si="275">IF(M655&gt;0,N655*100/M655,0)</f>
        <v>50.205128205128204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7832</v>
      </c>
      <c r="O657" s="93">
        <f t="shared" ca="1" si="274"/>
        <v>50.205128205128204</v>
      </c>
      <c r="P657" s="93">
        <f t="shared" ca="1" si="275"/>
        <v>50.205128205128204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7832</v>
      </c>
      <c r="O658" s="497">
        <f t="shared" ca="1" si="274"/>
        <v>50.205128205128204</v>
      </c>
      <c r="P658" s="497">
        <f t="shared" ca="1" si="275"/>
        <v>50.205128205128204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7832</v>
      </c>
      <c r="O660" s="93">
        <f t="shared" ca="1" si="274"/>
        <v>50.205128205128204</v>
      </c>
      <c r="P660" s="93">
        <f t="shared" ca="1" si="275"/>
        <v>50.205128205128204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7832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IFERROR(__xludf.DUMMYFUNCTION("IMPORTRANGE(""https://docs.google.com/spreadsheets/d/1QqKyyYR6Q21VydFLVH3TRQUabQu_ym0Zz7PgGX0-kHA/edit?usp=sharing"",""แผน!IA38"")"),100)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916">
        <v>115.83</v>
      </c>
      <c r="K672" s="497">
        <f t="shared" ref="K672:K675" ca="1" si="281">IF(I$669&gt;0,J672*100/I$669,0)</f>
        <v>115.83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916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IFERROR(__xludf.DUMMYFUNCTION("IMPORTRANGE(""https://docs.google.com/spreadsheets/d/1QqKyyYR6Q21VydFLVH3TRQUabQu_ym0Zz7PgGX0-kHA/edit?usp=sharing"",""แผน!IB38"")"),0)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69210</v>
      </c>
      <c r="O685" s="195">
        <f t="shared" ref="O685:O688" ca="1" si="283">IF(L685&gt;0,N685*100/L685,0)</f>
        <v>100</v>
      </c>
      <c r="P685" s="195">
        <f t="shared" ref="P685:P688" ca="1" si="284">IF(M685&gt;0,N685*100/M685,0)</f>
        <v>100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69210</v>
      </c>
      <c r="O687" s="93">
        <f t="shared" ca="1" si="283"/>
        <v>100</v>
      </c>
      <c r="P687" s="93">
        <f t="shared" ca="1" si="284"/>
        <v>100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69210</v>
      </c>
      <c r="O688" s="497">
        <f t="shared" ca="1" si="283"/>
        <v>100</v>
      </c>
      <c r="P688" s="497">
        <f t="shared" ca="1" si="284"/>
        <v>100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69210</v>
      </c>
      <c r="O690" s="93">
        <f ca="1">IF(L690&gt;0,N690*100/L690,0)</f>
        <v>100</v>
      </c>
      <c r="P690" s="93">
        <f ca="1">IF(M690&gt;0,N690*100/M690,0)</f>
        <v>100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69210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IFERROR(__xludf.DUMMYFUNCTION("IMPORTRANGE(""https://docs.google.com/spreadsheets/d/1QqKyyYR6Q21VydFLVH3TRQUabQu_ym0Zz7PgGX0-kHA/edit?usp=sharing"",""แผน!IE38"")"),10)</f>
        <v>10</v>
      </c>
      <c r="J701" s="678">
        <f>J704+J707</f>
        <v>75</v>
      </c>
      <c r="K701" s="195">
        <f t="shared" ca="1" si="290"/>
        <v>750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8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12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IFERROR(__xludf.DUMMYFUNCTION("IMPORTRANGE(""https://docs.google.com/spreadsheets/d/1QqKyyYR6Q21VydFLVH3TRQUabQu_ym0Zz7PgGX0-kHA/edit?usp=sharing"",""แผน!IH38"")"),0)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IFERROR(__xludf.DUMMYFUNCTION("IMPORTRANGE(""https://docs.google.com/spreadsheets/d/1QqKyyYR6Q21VydFLVH3TRQUabQu_ym0Zz7PgGX0-kHA/edit?usp=sharing"",""แผน!IJ38"")"),2)</f>
        <v>2</v>
      </c>
      <c r="J721" s="678">
        <f ca="1">J723+J726</f>
        <v>2</v>
      </c>
      <c r="K721" s="195">
        <f t="shared" ca="1" si="291"/>
        <v>100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IFERROR(__xludf.DUMMYFUNCTION("IMPORTRANGE(""https://docs.google.com/spreadsheets/d/1QqKyyYR6Q21VydFLVH3TRQUabQu_ym0Zz7PgGX0-kHA/edit?usp=sharing"",""แผน!IK38"")"),10)</f>
        <v>10</v>
      </c>
      <c r="J722" s="678">
        <f ca="1">J725+J728</f>
        <v>11.01</v>
      </c>
      <c r="K722" s="195">
        <f t="shared" ca="1" si="291"/>
        <v>110.1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IFERROR(__xludf.DUMMYFUNCTION("IMPORTRANGE(""https://docs.google.com/spreadsheets/d/1QqKyyYR6Q21VydFLVH3TRQUabQu_ym0Zz7PgGX0-kHA/edit?usp=sharing"",""แผน!IP38"")"),657)</f>
        <v>657</v>
      </c>
      <c r="J729" s="678">
        <f>J732+J735</f>
        <v>333</v>
      </c>
      <c r="K729" s="195">
        <f t="shared" ca="1" si="293"/>
        <v>50.684931506849317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46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60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56">
        <v>333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IFERROR(__xludf.DUMMYFUNCTION("IMPORTRANGE(""https://docs.google.com/spreadsheets/d/19vJNZY_5yjcGF2XGBMNZRCAIB0Kwfpjp8YEOfu-bneM/edit?usp=sharing"",""งานกองทุน!F38"")"),3962451.88)</f>
        <v>3962451.88</v>
      </c>
      <c r="K821" s="497">
        <f t="shared" ref="K821:K828" ca="1" si="335">IF(I821&gt;0,J821*100/I821,0)</f>
        <v>78.692159001772609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IFERROR(__xludf.DUMMYFUNCTION("IMPORTRANGE(""https://docs.google.com/spreadsheets/d/19vJNZY_5yjcGF2XGBMNZRCAIB0Kwfpjp8YEOfu-bneM/edit?usp=sharing"",""งานกองทุน!E38"")"),194)</f>
        <v>194</v>
      </c>
      <c r="K822" s="497">
        <f t="shared" ca="1" si="335"/>
        <v>65.986394557823132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IFERROR(__xludf.DUMMYFUNCTION("IMPORTRANGE(""https://docs.google.com/spreadsheets/d/19vJNZY_5yjcGF2XGBMNZRCAIB0Kwfpjp8YEOfu-bneM/edit?usp=sharing"",""งานกองทุน!K38"")"),867327.01)</f>
        <v>867327.01</v>
      </c>
      <c r="K823" s="497">
        <f t="shared" ca="1" si="335"/>
        <v>31.507939173981288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IFERROR(__xludf.DUMMYFUNCTION("IMPORTRANGE(""https://docs.google.com/spreadsheets/d/19vJNZY_5yjcGF2XGBMNZRCAIB0Kwfpjp8YEOfu-bneM/edit?usp=sharing"",""งานกองทุน!J38"")"),75)</f>
        <v>75</v>
      </c>
      <c r="K824" s="497">
        <f t="shared" ca="1" si="335"/>
        <v>55.970149253731343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IFERROR(__xludf.DUMMYFUNCTION("IMPORTRANGE(""https://docs.google.com/spreadsheets/d/19vJNZY_5yjcGF2XGBMNZRCAIB0Kwfpjp8YEOfu-bneM/edit?usp=sharing"",""งานกองทุน!P38"")"),1429894.54)</f>
        <v>1429894.54</v>
      </c>
      <c r="K825" s="497">
        <f t="shared" ca="1" si="335"/>
        <v>58.265196871513311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IFERROR(__xludf.DUMMYFUNCTION("IMPORTRANGE(""https://docs.google.com/spreadsheets/d/19vJNZY_5yjcGF2XGBMNZRCAIB0Kwfpjp8YEOfu-bneM/edit?usp=sharing"",""งานกองทุน!O38"")"),216)</f>
        <v>216</v>
      </c>
      <c r="K826" s="497">
        <f t="shared" ca="1" si="335"/>
        <v>92.307692307692307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IFERROR(__xludf.DUMMYFUNCTION("IMPORTRANGE(""https://docs.google.com/spreadsheets/d/19vJNZY_5yjcGF2XGBMNZRCAIB0Kwfpjp8YEOfu-bneM/edit?usp=sharing"",""งานกองทุน!U38"")"),3900000)</f>
        <v>3900000</v>
      </c>
      <c r="K827" s="497">
        <f t="shared" ca="1" si="335"/>
        <v>98.734177215189874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IFERROR(__xludf.DUMMYFUNCTION("IMPORTRANGE(""https://docs.google.com/spreadsheets/d/19vJNZY_5yjcGF2XGBMNZRCAIB0Kwfpjp8YEOfu-bneM/edit?usp=sharing"",""งานกองทุน!T38"")"),151)</f>
        <v>151</v>
      </c>
      <c r="K828" s="505">
        <f t="shared" ca="1" si="335"/>
        <v>95.569620253164558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5454-0B7A-4BE2-982D-04BB51423507}">
  <sheetPr>
    <outlinePr summaryBelow="0" summaryRight="0"/>
    <pageSetUpPr fitToPage="1"/>
  </sheetPr>
  <dimension ref="A1:Z828"/>
  <sheetViews>
    <sheetView view="pageBreakPreview" topLeftCell="C1" zoomScale="60" zoomScaleNormal="80" workbookViewId="0">
      <pane ySplit="6" topLeftCell="A7" activePane="bottomLeft" state="frozen"/>
      <selection activeCell="A4" sqref="A4"/>
      <selection pane="bottomLeft" sqref="A1:P1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8.71093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345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6941871</v>
      </c>
      <c r="N8" s="22">
        <f t="shared" ca="1" si="0"/>
        <v>6317880.7699999996</v>
      </c>
      <c r="O8" s="22">
        <f t="shared" ref="O8:O16" ca="1" si="1">IF(L8&gt;0,N8*100/L8,0)</f>
        <v>93.132694334881009</v>
      </c>
      <c r="P8" s="22">
        <f t="shared" ref="P8:P16" ca="1" si="2">IF(M8&gt;0,N8*100/M8,0)</f>
        <v>91.011209658030239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6941871</v>
      </c>
      <c r="N10" s="30">
        <f t="shared" ca="1" si="3"/>
        <v>6317880.7699999996</v>
      </c>
      <c r="O10" s="30">
        <f t="shared" ca="1" si="1"/>
        <v>93.132694334881009</v>
      </c>
      <c r="P10" s="30">
        <f t="shared" ca="1" si="2"/>
        <v>91.011209658030239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6360871</v>
      </c>
      <c r="N11" s="497">
        <f t="shared" ca="1" si="4"/>
        <v>5736880.7699999996</v>
      </c>
      <c r="O11" s="497">
        <f t="shared" ca="1" si="1"/>
        <v>92.48944571440272</v>
      </c>
      <c r="P11" s="497">
        <f t="shared" ca="1" si="2"/>
        <v>90.190176313904175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6360871</v>
      </c>
      <c r="N13" s="93">
        <f t="shared" ca="1" si="5"/>
        <v>5736880.7699999996</v>
      </c>
      <c r="O13" s="93">
        <f t="shared" ca="1" si="1"/>
        <v>92.48944571440272</v>
      </c>
      <c r="P13" s="93">
        <f t="shared" ca="1" si="2"/>
        <v>90.190176313904175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4589844</v>
      </c>
      <c r="N18" s="22">
        <f t="shared" ca="1" si="8"/>
        <v>3989495.74</v>
      </c>
      <c r="O18" s="22">
        <f t="shared" ref="O18:O26" ca="1" si="9">IF(L18&gt;0,N18*100/L18,0)</f>
        <v>91.691235439303654</v>
      </c>
      <c r="P18" s="22">
        <f t="shared" ref="P18:P26" ca="1" si="10">IF(M18&gt;0,N18*100/M18,0)</f>
        <v>86.920072664779028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4589844</v>
      </c>
      <c r="N20" s="30">
        <f t="shared" ca="1" si="11"/>
        <v>3989495.74</v>
      </c>
      <c r="O20" s="30">
        <f t="shared" ca="1" si="9"/>
        <v>91.691235439303654</v>
      </c>
      <c r="P20" s="30">
        <f t="shared" ca="1" si="10"/>
        <v>86.920072664779028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4008844</v>
      </c>
      <c r="N21" s="497">
        <f t="shared" ca="1" si="12"/>
        <v>3408495.74</v>
      </c>
      <c r="O21" s="497">
        <f t="shared" ca="1" si="9"/>
        <v>90.410763788222368</v>
      </c>
      <c r="P21" s="497">
        <f t="shared" ca="1" si="10"/>
        <v>85.02440454155861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4008844</v>
      </c>
      <c r="N23" s="93">
        <f t="shared" ca="1" si="13"/>
        <v>3408495.74</v>
      </c>
      <c r="O23" s="93">
        <f t="shared" ca="1" si="9"/>
        <v>90.410763788222368</v>
      </c>
      <c r="P23" s="93">
        <f t="shared" ca="1" si="10"/>
        <v>85.02440454155861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2352027</v>
      </c>
      <c r="N28" s="22">
        <f t="shared" si="16"/>
        <v>2328385.0299999998</v>
      </c>
      <c r="O28" s="22">
        <f t="shared" ref="O28:O37" ca="1" si="17">IF(L28&gt;0,N28*100/L28,0)</f>
        <v>95.710787058160989</v>
      </c>
      <c r="P28" s="22">
        <f t="shared" ref="P28:P37" ca="1" si="18">IF(M28&gt;0,N28*100/M28,0)</f>
        <v>98.994825739670489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2352027</v>
      </c>
      <c r="N30" s="30">
        <f t="shared" si="19"/>
        <v>2328385.0299999998</v>
      </c>
      <c r="O30" s="30">
        <f t="shared" ca="1" si="17"/>
        <v>95.710787058160989</v>
      </c>
      <c r="P30" s="30">
        <f t="shared" ca="1" si="18"/>
        <v>98.994825739670489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2352027</v>
      </c>
      <c r="N31" s="497">
        <f t="shared" si="20"/>
        <v>2328385.0299999998</v>
      </c>
      <c r="O31" s="497">
        <f t="shared" ca="1" si="17"/>
        <v>95.710787058160989</v>
      </c>
      <c r="P31" s="497">
        <f t="shared" ca="1" si="18"/>
        <v>98.994825739670489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2352027</v>
      </c>
      <c r="N33" s="93">
        <f t="shared" si="21"/>
        <v>2328385.0299999998</v>
      </c>
      <c r="O33" s="93">
        <f t="shared" ca="1" si="17"/>
        <v>95.710787058160989</v>
      </c>
      <c r="P33" s="93">
        <f t="shared" ca="1" si="18"/>
        <v>98.994825739670489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4351011</v>
      </c>
      <c r="M37" s="871">
        <f t="shared" ca="1" si="24"/>
        <v>4589844</v>
      </c>
      <c r="N37" s="871">
        <f t="shared" ca="1" si="24"/>
        <v>3989495.74</v>
      </c>
      <c r="O37" s="871">
        <f t="shared" ca="1" si="17"/>
        <v>91.691235439303654</v>
      </c>
      <c r="P37" s="871">
        <f t="shared" ca="1" si="18"/>
        <v>86.920072664779028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607599</v>
      </c>
      <c r="N41" s="85">
        <f t="shared" ca="1" si="25"/>
        <v>554235</v>
      </c>
      <c r="O41" s="85">
        <f t="shared" ref="O41:O49" ca="1" si="26">IF(L41&gt;0,N41*100/L41,0)</f>
        <v>107.76576135143964</v>
      </c>
      <c r="P41" s="85">
        <f t="shared" ref="P41:P49" ca="1" si="27">IF(M41&gt;0,N41*100/M41,0)</f>
        <v>91.217233734749399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607599</v>
      </c>
      <c r="N43" s="92">
        <f t="shared" ca="1" si="28"/>
        <v>554235</v>
      </c>
      <c r="O43" s="92">
        <f t="shared" ca="1" si="26"/>
        <v>107.76576135143964</v>
      </c>
      <c r="P43" s="92">
        <f t="shared" ca="1" si="27"/>
        <v>91.217233734749399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607599</v>
      </c>
      <c r="N44" s="497">
        <f t="shared" ca="1" si="29"/>
        <v>554235</v>
      </c>
      <c r="O44" s="497">
        <f t="shared" ca="1" si="26"/>
        <v>107.76576135143964</v>
      </c>
      <c r="P44" s="497">
        <f t="shared" ca="1" si="27"/>
        <v>91.217233734749399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IFERROR(__xludf.DUMMYFUNCTION("IMPORTRANGE(""https://docs.google.com/spreadsheets/d/1MeEWN-I1oV_STSDYn1IFDPWt_1FKiwhDph83XaGc0o0/edit?usp=sharing"",""งบพรบ!R39"")"),607599)</f>
        <v>607599</v>
      </c>
      <c r="N46" s="93">
        <f ca="1">IFERROR(__xludf.DUMMYFUNCTION("IMPORTRANGE(""https://docs.google.com/spreadsheets/d/1MeEWN-I1oV_STSDYn1IFDPWt_1FKiwhDph83XaGc0o0/edit?usp=sharing"",""งบพรบ!T39"")"),554235)</f>
        <v>554235</v>
      </c>
      <c r="O46" s="93">
        <f t="shared" ca="1" si="26"/>
        <v>107.76576135143964</v>
      </c>
      <c r="P46" s="93">
        <f t="shared" ca="1" si="27"/>
        <v>91.217233734749399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670200</v>
      </c>
      <c r="N53" s="116">
        <f t="shared" ca="1" si="31"/>
        <v>600411.26</v>
      </c>
      <c r="O53" s="116">
        <f t="shared" ref="O53:O61" ca="1" si="32">IF(L53&gt;0,N53*100/L53,0)</f>
        <v>88.399773262661952</v>
      </c>
      <c r="P53" s="116">
        <f t="shared" ref="P53:P61" ca="1" si="33">IF(M53&gt;0,N53*100/M53,0)</f>
        <v>89.586878543718299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670200</v>
      </c>
      <c r="N55" s="123">
        <f t="shared" ca="1" si="34"/>
        <v>600411.26</v>
      </c>
      <c r="O55" s="123">
        <f t="shared" ca="1" si="32"/>
        <v>88.399773262661952</v>
      </c>
      <c r="P55" s="123">
        <f t="shared" ca="1" si="33"/>
        <v>89.586878543718299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670200</v>
      </c>
      <c r="N56" s="497">
        <f t="shared" ca="1" si="35"/>
        <v>600411.26</v>
      </c>
      <c r="O56" s="497">
        <f t="shared" ca="1" si="32"/>
        <v>88.399773262661952</v>
      </c>
      <c r="P56" s="497">
        <f t="shared" ca="1" si="33"/>
        <v>89.586878543718299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IFERROR(__xludf.DUMMYFUNCTION("IMPORTRANGE(""https://docs.google.com/spreadsheets/d/1MeEWN-I1oV_STSDYn1IFDPWt_1FKiwhDph83XaGc0o0/edit?usp=sharing"",""งบพรบ!AB39"")"),670200)</f>
        <v>670200</v>
      </c>
      <c r="N58" s="93">
        <f ca="1">IFERROR(__xludf.DUMMYFUNCTION("IMPORTRANGE(""https://docs.google.com/spreadsheets/d/1MeEWN-I1oV_STSDYn1IFDPWt_1FKiwhDph83XaGc0o0/edit?usp=sharing"",""งบพรบ!AD39"")"),600411.26)</f>
        <v>600411.26</v>
      </c>
      <c r="O58" s="93">
        <f t="shared" ca="1" si="32"/>
        <v>88.399773262661952</v>
      </c>
      <c r="P58" s="93">
        <f t="shared" ca="1" si="33"/>
        <v>89.586878543718299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1640750</v>
      </c>
      <c r="N66" s="155">
        <f t="shared" ca="1" si="39"/>
        <v>1328557.31</v>
      </c>
      <c r="O66" s="155">
        <f t="shared" ref="O66:O74" ca="1" si="40">IF(L66&gt;0,N66*100/L66,0)</f>
        <v>81.918689727463317</v>
      </c>
      <c r="P66" s="155">
        <f t="shared" ref="P66:P74" ca="1" si="41">IF(M66&gt;0,N66*100/M66,0)</f>
        <v>80.972561938138043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1640750</v>
      </c>
      <c r="N68" s="93">
        <f t="shared" ca="1" si="42"/>
        <v>1328557.31</v>
      </c>
      <c r="O68" s="93">
        <f t="shared" ca="1" si="40"/>
        <v>81.918689727463317</v>
      </c>
      <c r="P68" s="93">
        <f t="shared" ca="1" si="41"/>
        <v>80.972561938138043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1640750</v>
      </c>
      <c r="N69" s="497">
        <f t="shared" ca="1" si="43"/>
        <v>1328557.31</v>
      </c>
      <c r="O69" s="497">
        <f t="shared" ca="1" si="40"/>
        <v>81.918689727463317</v>
      </c>
      <c r="P69" s="497">
        <f t="shared" ca="1" si="41"/>
        <v>80.972561938138043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IFERROR(__xludf.DUMMYFUNCTION("IMPORTRANGE(""https://docs.google.com/spreadsheets/d/1MeEWN-I1oV_STSDYn1IFDPWt_1FKiwhDph83XaGc0o0/edit?usp=sharing"",""งบพรบ!AL39"")"),1640750)</f>
        <v>1640750</v>
      </c>
      <c r="N71" s="93">
        <f ca="1">IFERROR(__xludf.DUMMYFUNCTION("IMPORTRANGE(""https://docs.google.com/spreadsheets/d/1MeEWN-I1oV_STSDYn1IFDPWt_1FKiwhDph83XaGc0o0/edit?usp=sharing"",""งบพรบ!AN39"")"),1328557.31)</f>
        <v>1328557.31</v>
      </c>
      <c r="O71" s="93">
        <f t="shared" ca="1" si="40"/>
        <v>81.918689727463317</v>
      </c>
      <c r="P71" s="93">
        <f t="shared" ca="1" si="41"/>
        <v>80.972561938138043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3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130480</v>
      </c>
      <c r="N88" s="155">
        <f t="shared" ca="1" si="49"/>
        <v>118201</v>
      </c>
      <c r="O88" s="155">
        <f t="shared" ref="O88:O96" ca="1" si="50">IF(L88&gt;0,N88*100/L88,0)</f>
        <v>106.60263347763347</v>
      </c>
      <c r="P88" s="155">
        <f t="shared" ref="P88:P96" ca="1" si="51">IF(M88&gt;0,N88*100/M88,0)</f>
        <v>90.589362354383809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130480</v>
      </c>
      <c r="N90" s="93">
        <f t="shared" ca="1" si="52"/>
        <v>118201</v>
      </c>
      <c r="O90" s="93">
        <f t="shared" ca="1" si="50"/>
        <v>106.60263347763347</v>
      </c>
      <c r="P90" s="93">
        <f t="shared" ca="1" si="51"/>
        <v>90.589362354383809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130480</v>
      </c>
      <c r="N91" s="497">
        <f t="shared" ca="1" si="53"/>
        <v>118201</v>
      </c>
      <c r="O91" s="497">
        <f t="shared" ca="1" si="50"/>
        <v>106.60263347763347</v>
      </c>
      <c r="P91" s="497">
        <f t="shared" ca="1" si="51"/>
        <v>90.589362354383809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IFERROR(__xludf.DUMMYFUNCTION("IMPORTRANGE(""https://docs.google.com/spreadsheets/d/1MeEWN-I1oV_STSDYn1IFDPWt_1FKiwhDph83XaGc0o0/edit?usp=sharing"",""งบพรบ!AV39"")"),130480)</f>
        <v>130480</v>
      </c>
      <c r="N93" s="93">
        <f ca="1">IFERROR(__xludf.DUMMYFUNCTION("IMPORTRANGE(""https://docs.google.com/spreadsheets/d/1MeEWN-I1oV_STSDYn1IFDPWt_1FKiwhDph83XaGc0o0/edit?usp=sharing"",""งบพรบ!AX39"")"),118201)</f>
        <v>118201</v>
      </c>
      <c r="O93" s="93">
        <f t="shared" ca="1" si="50"/>
        <v>106.60263347763347</v>
      </c>
      <c r="P93" s="93">
        <f t="shared" ca="1" si="51"/>
        <v>90.589362354383809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454965</v>
      </c>
      <c r="O132" s="155">
        <f t="shared" ref="O132:O140" ca="1" si="70">IF(L132&gt;0,N132*100/L132,0)</f>
        <v>100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454965</v>
      </c>
      <c r="O134" s="93">
        <f t="shared" ca="1" si="70"/>
        <v>100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145965</v>
      </c>
      <c r="O135" s="497">
        <f t="shared" ca="1" si="70"/>
        <v>100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IFERROR(__xludf.DUMMYFUNCTION("IMPORTRANGE(""https://docs.google.com/spreadsheets/d/1MeEWN-I1oV_STSDYn1IFDPWt_1FKiwhDph83XaGc0o0/edit?usp=sharing"",""งบพรบ!BP39"")"),145965)</f>
        <v>145965</v>
      </c>
      <c r="N137" s="93">
        <f ca="1">IFERROR(__xludf.DUMMYFUNCTION("IMPORTRANGE(""https://docs.google.com/spreadsheets/d/1MeEWN-I1oV_STSDYn1IFDPWt_1FKiwhDph83XaGc0o0/edit?usp=sharing"",""งบพรบ!BR39"")"),145965)</f>
        <v>145965</v>
      </c>
      <c r="O137" s="93">
        <f t="shared" ca="1" si="70"/>
        <v>100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36460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63.247394404827205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36460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63.247394404827205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36460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63.247394404827205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IFERROR(__xludf.DUMMYFUNCTION("IMPORTRANGE(""https://docs.google.com/spreadsheets/d/1MeEWN-I1oV_STSDYn1IFDPWt_1FKiwhDph83XaGc0o0/edit?usp=sharing"",""งบพรบ!CJ39"")"),36460)</f>
        <v>36460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63.247394404827205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55500</v>
      </c>
      <c r="N181" s="155">
        <f t="shared" ca="1" si="92"/>
        <v>55500</v>
      </c>
      <c r="O181" s="155">
        <f t="shared" ref="O181:O189" ca="1" si="93">IF(L181&gt;0,N181*100/L181,0)</f>
        <v>100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55500</v>
      </c>
      <c r="N183" s="93">
        <f t="shared" ca="1" si="95"/>
        <v>55500</v>
      </c>
      <c r="O183" s="93">
        <f t="shared" ca="1" si="93"/>
        <v>100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55500</v>
      </c>
      <c r="N184" s="497">
        <f t="shared" ca="1" si="96"/>
        <v>55500</v>
      </c>
      <c r="O184" s="497">
        <f t="shared" ca="1" si="93"/>
        <v>100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IFERROR(__xludf.DUMMYFUNCTION("IMPORTRANGE(""https://docs.google.com/spreadsheets/d/1MeEWN-I1oV_STSDYn1IFDPWt_1FKiwhDph83XaGc0o0/edit?usp=sharing"",""งบพรบ!CT39"")"),55500)</f>
        <v>55500</v>
      </c>
      <c r="N186" s="93">
        <f ca="1">IFERROR(__xludf.DUMMYFUNCTION("IMPORTRANGE(""https://docs.google.com/spreadsheets/d/1MeEWN-I1oV_STSDYn1IFDPWt_1FKiwhDph83XaGc0o0/edit?usp=sharing"",""งบพรบ!CV39"")"),55500)</f>
        <v>55500</v>
      </c>
      <c r="O186" s="93">
        <f t="shared" ca="1" si="93"/>
        <v>100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104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104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7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7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7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7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18500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7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7">
        <v>13500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50000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26790</v>
      </c>
      <c r="O261" s="155">
        <f t="shared" ref="O261:O269" ca="1" si="117">IF(L261&gt;0,N261*100/L261,0)</f>
        <v>99.591078066914491</v>
      </c>
      <c r="P261" s="155">
        <f t="shared" ref="P261:P269" ca="1" si="118">IF(M261&gt;0,N261*100/M261,0)</f>
        <v>99.591078066914491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26790</v>
      </c>
      <c r="O263" s="93">
        <f t="shared" ca="1" si="117"/>
        <v>99.591078066914491</v>
      </c>
      <c r="P263" s="93">
        <f t="shared" ca="1" si="118"/>
        <v>99.591078066914491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26790</v>
      </c>
      <c r="O264" s="497">
        <f t="shared" ca="1" si="117"/>
        <v>99.591078066914491</v>
      </c>
      <c r="P264" s="497">
        <f t="shared" ca="1" si="118"/>
        <v>99.591078066914491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IFERROR(__xludf.DUMMYFUNCTION("IMPORTRANGE(""https://docs.google.com/spreadsheets/d/1MeEWN-I1oV_STSDYn1IFDPWt_1FKiwhDph83XaGc0o0/edit?usp=sharing"",""งบพรบ!DD39"")"),26900)</f>
        <v>26900</v>
      </c>
      <c r="N266" s="93">
        <f ca="1">IFERROR(__xludf.DUMMYFUNCTION("IMPORTRANGE(""https://docs.google.com/spreadsheets/d/1MeEWN-I1oV_STSDYn1IFDPWt_1FKiwhDph83XaGc0o0/edit?usp=sharing"",""งบพรบ!DF39"")"),26790)</f>
        <v>26790</v>
      </c>
      <c r="O266" s="93">
        <f t="shared" ca="1" si="117"/>
        <v>99.591078066914491</v>
      </c>
      <c r="P266" s="93">
        <f t="shared" ca="1" si="118"/>
        <v>99.591078066914491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0</v>
      </c>
      <c r="J276" s="883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IFERROR(__xludf.DUMMYFUNCTION("IMPORTRANGE(""https://docs.google.com/spreadsheets/d/1QqKyyYR6Q21VydFLVH3TRQUabQu_ym0Zz7PgGX0-kHA/edit?usp=sharing"",""แผน!EB39"")"),0)</f>
        <v>0</v>
      </c>
      <c r="J288" s="678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346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1" t="s">
        <v>346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1712</v>
      </c>
      <c r="K327" s="445">
        <f ca="1">IF(I327&gt;0,J327*100/I327,0)</f>
        <v>171.2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150202</v>
      </c>
      <c r="O328" s="155">
        <f t="shared" ref="O328:O336" ca="1" si="150">IF(L328&gt;0,N328*100/L328,0)</f>
        <v>93.293167701863354</v>
      </c>
      <c r="P328" s="155">
        <f t="shared" ref="P328:P336" ca="1" si="151">IF(M328&gt;0,N328*100/M328,0)</f>
        <v>91.86666666666666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150202</v>
      </c>
      <c r="O330" s="93">
        <f t="shared" ca="1" si="150"/>
        <v>93.293167701863354</v>
      </c>
      <c r="P330" s="93">
        <f t="shared" ca="1" si="151"/>
        <v>91.86666666666666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163500</v>
      </c>
      <c r="N331" s="497">
        <f t="shared" ca="1" si="153"/>
        <v>150202</v>
      </c>
      <c r="O331" s="497">
        <f t="shared" ca="1" si="150"/>
        <v>93.293167701863354</v>
      </c>
      <c r="P331" s="497">
        <f t="shared" ca="1" si="151"/>
        <v>91.86666666666666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IFERROR(__xludf.DUMMYFUNCTION("IMPORTRANGE(""https://docs.google.com/spreadsheets/d/1MeEWN-I1oV_STSDYn1IFDPWt_1FKiwhDph83XaGc0o0/edit?usp=sharing"",""งบพรบ!ER39"")"),163500)</f>
        <v>163500</v>
      </c>
      <c r="N333" s="93">
        <f ca="1">IFERROR(__xludf.DUMMYFUNCTION("IMPORTRANGE(""https://docs.google.com/spreadsheets/d/1MeEWN-I1oV_STSDYn1IFDPWt_1FKiwhDph83XaGc0o0/edit?usp=sharing"",""งบพรบ!ET39"")"),150202)</f>
        <v>150202</v>
      </c>
      <c r="O333" s="93">
        <f t="shared" ca="1" si="150"/>
        <v>93.293167701863354</v>
      </c>
      <c r="P333" s="93">
        <f t="shared" ca="1" si="151"/>
        <v>91.86666666666666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IFERROR(__xludf.DUMMYFUNCTION("IMPORTRANGE(""https://docs.google.com/spreadsheets/d/1kVcqe37tkHyjCSG3S0O1AXqVkqjo8mSIZil3BcpIysc/edit?usp=sharing"",""ศูนย์!D39"")"),1635)</f>
        <v>1635</v>
      </c>
      <c r="K338" s="497">
        <f ca="1">IF(I338&gt;0,J338*100/I338,0)</f>
        <v>163.5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IFERROR(__xludf.DUMMYFUNCTION("IMPORTRANGE(""https://docs.google.com/spreadsheets/d/1kVcqe37tkHyjCSG3S0O1AXqVkqjo8mSIZil3BcpIysc/edit?usp=sharing"",""ศูนย์!F39"")"),77)</f>
        <v>77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591490</v>
      </c>
      <c r="N345" s="155">
        <f t="shared" ca="1" si="155"/>
        <v>465574.17</v>
      </c>
      <c r="O345" s="155">
        <f t="shared" ref="O345:O353" ca="1" si="156">IF(L345&gt;0,N345*100/L345,0)</f>
        <v>94.742510327425165</v>
      </c>
      <c r="P345" s="155">
        <f t="shared" ref="P345:P353" ca="1" si="157">IF(M345&gt;0,N345*100/M345,0)</f>
        <v>78.712094879034296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591490</v>
      </c>
      <c r="N347" s="93">
        <f t="shared" ca="1" si="158"/>
        <v>465574.17</v>
      </c>
      <c r="O347" s="93">
        <f t="shared" ca="1" si="156"/>
        <v>94.742510327425165</v>
      </c>
      <c r="P347" s="93">
        <f t="shared" ca="1" si="157"/>
        <v>78.712094879034296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531490</v>
      </c>
      <c r="N348" s="497">
        <f t="shared" ca="1" si="159"/>
        <v>405574.17</v>
      </c>
      <c r="O348" s="497">
        <f t="shared" ca="1" si="156"/>
        <v>94.011304791265843</v>
      </c>
      <c r="P348" s="497">
        <f t="shared" ca="1" si="157"/>
        <v>76.308899508927738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IFERROR(__xludf.DUMMYFUNCTION("IMPORTRANGE(""https://docs.google.com/spreadsheets/d/1MeEWN-I1oV_STSDYn1IFDPWt_1FKiwhDph83XaGc0o0/edit?usp=sharing"",""งบพรบ!FB39"")"),531490)</f>
        <v>531490</v>
      </c>
      <c r="N350" s="93">
        <f ca="1">IFERROR(__xludf.DUMMYFUNCTION("IMPORTRANGE(""https://docs.google.com/spreadsheets/d/1MeEWN-I1oV_STSDYn1IFDPWt_1FKiwhDph83XaGc0o0/edit?usp=sharing"",""งบพรบ!FD39"")"),405574.17)</f>
        <v>405574.17</v>
      </c>
      <c r="O350" s="93">
        <f t="shared" ca="1" si="156"/>
        <v>94.011304791265843</v>
      </c>
      <c r="P350" s="93">
        <f t="shared" ca="1" si="157"/>
        <v>76.308899508927738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83</v>
      </c>
      <c r="K355" s="465">
        <f ca="1">IF(I355&gt;0,J355*100/I355,0)</f>
        <v>72.173913043478265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IFERROR(__xludf.DUMMYFUNCTION("IMPORTRANGE(""https://docs.google.com/spreadsheets/d/1XWAQStnk-4SwqDmLtmXYiTMKHgktTP8We1SCoS47DrQ/edit?usp=sharing"",""จัดที่ดิน!W39"")"),120)</f>
        <v>120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IFERROR(__xludf.DUMMYFUNCTION("IMPORTRANGE(""https://docs.google.com/spreadsheets/d/1XWAQStnk-4SwqDmLtmXYiTMKHgktTP8We1SCoS47DrQ/edit?usp=sharing"",""จัดที่ดิน!X39"")"),1026.22)</f>
        <v>1026.22</v>
      </c>
      <c r="K359" s="497">
        <f t="shared" ca="1" si="161"/>
        <v>89.236521739130438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IFERROR(__xludf.DUMMYFUNCTION("IMPORTRANGE(""https://docs.google.com/spreadsheets/d/1XWAQStnk-4SwqDmLtmXYiTMKHgktTP8We1SCoS47DrQ/edit?usp=sharing"",""จัดที่ดิน!Y39"")"),122)</f>
        <v>122</v>
      </c>
      <c r="K360" s="497">
        <f t="shared" ca="1" si="161"/>
        <v>106.08695652173913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IFERROR(__xludf.DUMMYFUNCTION("IMPORTRANGE(""https://docs.google.com/spreadsheets/d/1XWAQStnk-4SwqDmLtmXYiTMKHgktTP8We1SCoS47DrQ/edit?usp=sharing"",""จัดที่ดิน!Z39"")"),1047.59)</f>
        <v>1047.5899999999999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IFERROR(__xludf.DUMMYFUNCTION("IMPORTRANGE(""https://docs.google.com/spreadsheets/d/1XWAQStnk-4SwqDmLtmXYiTMKHgktTP8We1SCoS47DrQ/edit?usp=sharing"",""จัดที่ดิน!AA39"")"),83)</f>
        <v>83</v>
      </c>
      <c r="K362" s="497">
        <f t="shared" ca="1" si="161"/>
        <v>72.173913043478265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IFERROR(__xludf.DUMMYFUNCTION("IMPORTRANGE(""https://docs.google.com/spreadsheets/d/1XWAQStnk-4SwqDmLtmXYiTMKHgktTP8We1SCoS47DrQ/edit?usp=sharing"",""จัดที่ดิน!AB39"")"),727.06)</f>
        <v>727.06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346</v>
      </c>
      <c r="K364" s="479">
        <f t="shared" ca="1" si="161"/>
        <v>109.84126984126983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17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IFERROR(__xludf.DUMMYFUNCTION("IMPORTRANGE(""https://docs.google.com/spreadsheets/d/1XWAQStnk-4SwqDmLtmXYiTMKHgktTP8We1SCoS47DrQ/edit?usp=sharing"",""จัดที่ดิน!E39"")"),16)</f>
        <v>16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IFERROR(__xludf.DUMMYFUNCTION("IMPORTRANGE(""https://docs.google.com/spreadsheets/d/1XWAQStnk-4SwqDmLtmXYiTMKHgktTP8We1SCoS47DrQ/edit?usp=sharing"",""จัดที่ดิน!F39"")"),47.05)</f>
        <v>47.05</v>
      </c>
      <c r="K369" s="497">
        <f t="shared" ca="1" si="163"/>
        <v>31.366666666666667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IFERROR(__xludf.DUMMYFUNCTION("IMPORTRANGE(""https://docs.google.com/spreadsheets/d/1XWAQStnk-4SwqDmLtmXYiTMKHgktTP8We1SCoS47DrQ/edit?usp=sharing"",""จัดที่ดิน!G39"")"),17)</f>
        <v>17</v>
      </c>
      <c r="K370" s="497">
        <f t="shared" ca="1" si="163"/>
        <v>113.33333333333333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IFERROR(__xludf.DUMMYFUNCTION("IMPORTRANGE(""https://docs.google.com/spreadsheets/d/1XWAQStnk-4SwqDmLtmXYiTMKHgktTP8We1SCoS47DrQ/edit?usp=sharing"",""จัดที่ดิน!H39"")"),50.83)</f>
        <v>50.83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IFERROR(__xludf.DUMMYFUNCTION("IMPORTRANGE(""https://docs.google.com/spreadsheets/d/1XWAQStnk-4SwqDmLtmXYiTMKHgktTP8We1SCoS47DrQ/edit?usp=sharing"",""จัดที่ดิน!I39"")"),17)</f>
        <v>17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IFERROR(__xludf.DUMMYFUNCTION("IMPORTRANGE(""https://docs.google.com/spreadsheets/d/1XWAQStnk-4SwqDmLtmXYiTMKHgktTP8We1SCoS47DrQ/edit?usp=sharing"",""จัดที่ดิน!J39"")"),50.83)</f>
        <v>50.83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329</v>
      </c>
      <c r="K374" s="491">
        <f t="shared" ca="1" si="163"/>
        <v>109.66666666666667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IFERROR(__xludf.DUMMYFUNCTION("IMPORTRANGE(""https://docs.google.com/spreadsheets/d/1XWAQStnk-4SwqDmLtmXYiTMKHgktTP8We1SCoS47DrQ/edit?usp=sharing"",""จัดที่ดิน!AH39"")"),104)</f>
        <v>104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IFERROR(__xludf.DUMMYFUNCTION("IMPORTRANGE(""https://docs.google.com/spreadsheets/d/1XWAQStnk-4SwqDmLtmXYiTMKHgktTP8We1SCoS47DrQ/edit?usp=sharing"",""จัดที่ดิน!AI39"")"),979.17)</f>
        <v>979.17</v>
      </c>
      <c r="K378" s="497">
        <f t="shared" ca="1" si="164"/>
        <v>97.917000000000002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IFERROR(__xludf.DUMMYFUNCTION("IMPORTRANGE(""https://docs.google.com/spreadsheets/d/1XWAQStnk-4SwqDmLtmXYiTMKHgktTP8We1SCoS47DrQ/edit?usp=sharing"",""จัดที่ดิน!AJ39"")"),387)</f>
        <v>387</v>
      </c>
      <c r="K379" s="497">
        <f t="shared" ca="1" si="164"/>
        <v>129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IFERROR(__xludf.DUMMYFUNCTION("IMPORTRANGE(""https://docs.google.com/spreadsheets/d/1XWAQStnk-4SwqDmLtmXYiTMKHgktTP8We1SCoS47DrQ/edit?usp=sharing"",""จัดที่ดิน!AK39"")"),3943.31)</f>
        <v>3943.31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IFERROR(__xludf.DUMMYFUNCTION("IMPORTRANGE(""https://docs.google.com/spreadsheets/d/1XWAQStnk-4SwqDmLtmXYiTMKHgktTP8We1SCoS47DrQ/edit?usp=sharing"",""จัดที่ดิน!AL39"")"),329)</f>
        <v>329</v>
      </c>
      <c r="K381" s="497">
        <f t="shared" ca="1" si="164"/>
        <v>109.66666666666667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IFERROR(__xludf.DUMMYFUNCTION("IMPORTRANGE(""https://docs.google.com/spreadsheets/d/1XWAQStnk-4SwqDmLtmXYiTMKHgktTP8We1SCoS47DrQ/edit?usp=sharing"",""จัดที่ดิน!AM39"")"),3375.81)</f>
        <v>3375.81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IFERROR(__xludf.DUMMYFUNCTION("IMPORTRANGE(""https://docs.google.com/spreadsheets/d/1XWAQStnk-4SwqDmLtmXYiTMKHgktTP8We1SCoS47DrQ/edit?usp=sharing"",""จัดที่ดิน!AP39"")"),11)</f>
        <v>11</v>
      </c>
      <c r="K385" s="505">
        <f ca="1">IF(I385&gt;0,J385*100/I385,0)</f>
        <v>55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2352027</v>
      </c>
      <c r="N414" s="552">
        <f t="shared" si="181"/>
        <v>2328385.0299999998</v>
      </c>
      <c r="O414" s="552">
        <f ca="1">IF(L414&gt;0,N414*100/L414,0)</f>
        <v>95.710787058160989</v>
      </c>
      <c r="P414" s="552">
        <f ca="1">IF(M414&gt;0,N414*100/M414,0)</f>
        <v>98.994825739670489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98560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98560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98560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98560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75196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23364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602179</v>
      </c>
      <c r="O444" s="195">
        <f t="shared" ref="O444:O449" ca="1" si="198">IF(L444&gt;0,N444*100/L444,0)</f>
        <v>98.028774776652</v>
      </c>
      <c r="P444" s="195">
        <f t="shared" ref="P444:P449" ca="1" si="199">IF(M444&gt;0,N444*100/M444,0)</f>
        <v>98.297285385481786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602179</v>
      </c>
      <c r="O446" s="93">
        <f t="shared" ca="1" si="198"/>
        <v>98.028774776652</v>
      </c>
      <c r="P446" s="93">
        <f t="shared" ca="1" si="199"/>
        <v>98.297285385481786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602179</v>
      </c>
      <c r="O447" s="497">
        <f t="shared" ca="1" si="198"/>
        <v>98.028774776652</v>
      </c>
      <c r="P447" s="497">
        <f t="shared" ca="1" si="199"/>
        <v>98.297285385481786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602179</v>
      </c>
      <c r="O449" s="93">
        <f t="shared" ca="1" si="198"/>
        <v>98.028774776652</v>
      </c>
      <c r="P449" s="93">
        <f t="shared" ca="1" si="199"/>
        <v>98.297285385481786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170816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234000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130000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67363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240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1107309</v>
      </c>
      <c r="O467" s="195">
        <f t="shared" ref="O467:O472" ca="1" si="207">IF(L467&gt;0,N467*100/L467,0)</f>
        <v>94.63225076445282</v>
      </c>
      <c r="P467" s="195">
        <f t="shared" ref="P467:P472" ca="1" si="208">IF(M467&gt;0,N467*100/M467,0)</f>
        <v>94.63225076445282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1107309</v>
      </c>
      <c r="O469" s="93">
        <f t="shared" ca="1" si="207"/>
        <v>94.63225076445282</v>
      </c>
      <c r="P469" s="93">
        <f t="shared" ca="1" si="208"/>
        <v>94.63225076445282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1107309</v>
      </c>
      <c r="O470" s="497">
        <f t="shared" ca="1" si="207"/>
        <v>94.63225076445282</v>
      </c>
      <c r="P470" s="497">
        <f t="shared" ca="1" si="208"/>
        <v>94.63225076445282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1107309</v>
      </c>
      <c r="O472" s="93">
        <f t="shared" ca="1" si="207"/>
        <v>94.63225076445282</v>
      </c>
      <c r="P472" s="93">
        <f t="shared" ca="1" si="208"/>
        <v>94.63225076445282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161369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130000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5940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681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84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IFERROR(__xludf.DUMMYFUNCTION("IMPORTRANGE(""https://docs.google.com/spreadsheets/d/1QqKyyYR6Q21VydFLVH3TRQUabQu_ym0Zz7PgGX0-kHA/edit?usp=sharing"",""แผน!GU39"")"),0)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36261</v>
      </c>
      <c r="J543" s="684">
        <f t="shared" si="235"/>
        <v>36261.46</v>
      </c>
      <c r="K543" s="685">
        <f t="shared" ca="1" si="234"/>
        <v>100.00126858056865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359469</v>
      </c>
      <c r="O544" s="155">
        <f t="shared" ref="O544:O549" ca="1" si="237">IF(L544&gt;0,N544*100/L544,0)</f>
        <v>96.50977665255364</v>
      </c>
      <c r="P544" s="155">
        <f t="shared" ref="P544:P549" ca="1" si="238">IF(M544&gt;0,N544*100/M544,0)</f>
        <v>96.50977665255364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359469</v>
      </c>
      <c r="O546" s="93">
        <f t="shared" ca="1" si="237"/>
        <v>96.50977665255364</v>
      </c>
      <c r="P546" s="93">
        <f t="shared" ca="1" si="238"/>
        <v>96.50977665255364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359469</v>
      </c>
      <c r="O547" s="497">
        <f t="shared" ca="1" si="237"/>
        <v>96.50977665255364</v>
      </c>
      <c r="P547" s="497">
        <f t="shared" ca="1" si="238"/>
        <v>96.50977665255364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359469</v>
      </c>
      <c r="O549" s="93">
        <f t="shared" ca="1" si="237"/>
        <v>96.50977665255364</v>
      </c>
      <c r="P549" s="93">
        <f t="shared" ca="1" si="238"/>
        <v>96.50977665255364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130000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229469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36261</v>
      </c>
      <c r="J559" s="705">
        <f t="shared" si="245"/>
        <v>36261.46</v>
      </c>
      <c r="K559" s="674">
        <f t="shared" ref="K559:K561" ca="1" si="246">IF(I559&gt;0,J559*100/I559,0)</f>
        <v>100.00126858056865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8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8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8">
        <f t="shared" ref="J576:J577" si="250">J578+J580+J582+J588+J590</f>
        <v>36261.46</v>
      </c>
      <c r="K576" s="411">
        <f t="shared" ref="K576:K577" ca="1" si="251">IF(I576&gt;0,J576*100/I576,0)</f>
        <v>100.00126858056865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8">
        <f t="shared" si="250"/>
        <v>3669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33400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3412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1515.15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135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/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/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1346.31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122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598.48</v>
      </c>
      <c r="J592" s="705">
        <f t="shared" si="253"/>
        <v>504</v>
      </c>
      <c r="K592" s="674">
        <f t="shared" ref="K592:K594" ca="1" si="254">IF(I592&gt;0,J592*100/I592,0)</f>
        <v>84.213340462505016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504</v>
      </c>
      <c r="K593" s="411">
        <f t="shared" ca="1" si="254"/>
        <v>84.213340462505016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59</v>
      </c>
      <c r="K594" s="411">
        <f t="shared" ca="1" si="254"/>
        <v>78.666666666666671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459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55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459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55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IFERROR(__xludf.DUMMYFUNCTION("IMPORTRANGE(""https://docs.google.com/spreadsheets/d/1QqKyyYR6Q21VydFLVH3TRQUabQu_ym0Zz7PgGX0-kHA/edit?usp=sharing"",""แผน!HL39"")"),0)</f>
        <v>0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IFERROR(__xludf.DUMMYFUNCTION("IMPORTRANGE(""https://docs.google.com/spreadsheets/d/1QqKyyYR6Q21VydFLVH3TRQUabQu_ym0Zz7PgGX0-kHA/edit?usp=sharing"",""แผน!HK39"")"),0)</f>
        <v>0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13</v>
      </c>
      <c r="J628" s="738">
        <f t="shared" ca="1" si="262"/>
        <v>7</v>
      </c>
      <c r="K628" s="739">
        <f ca="1">IF(I628&gt;0,J628*100/I628,0)</f>
        <v>53.846153846153847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98270</v>
      </c>
      <c r="N629" s="195">
        <f t="shared" si="263"/>
        <v>160868.03</v>
      </c>
      <c r="O629" s="195">
        <f t="shared" ref="O629:O634" ca="1" si="264">IF(L629&gt;0,N629*100/L629,0)</f>
        <v>90.734668208353312</v>
      </c>
      <c r="P629" s="195">
        <f t="shared" ref="P629:P634" ca="1" si="265">IF(M629&gt;0,N629*100/M629,0)</f>
        <v>163.70004070418236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98270</v>
      </c>
      <c r="N631" s="93">
        <f t="shared" si="266"/>
        <v>160868.03</v>
      </c>
      <c r="O631" s="93">
        <f t="shared" ca="1" si="264"/>
        <v>90.734668208353312</v>
      </c>
      <c r="P631" s="93">
        <f t="shared" ca="1" si="265"/>
        <v>163.70004070418236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98270</v>
      </c>
      <c r="N632" s="497">
        <f t="shared" si="267"/>
        <v>160868.03</v>
      </c>
      <c r="O632" s="497">
        <f t="shared" ca="1" si="264"/>
        <v>90.734668208353312</v>
      </c>
      <c r="P632" s="497">
        <f t="shared" ca="1" si="265"/>
        <v>163.70004070418236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L634-79025</f>
        <v>98270</v>
      </c>
      <c r="N634" s="93">
        <f>N635+N636+N637+N638</f>
        <v>160868.03</v>
      </c>
      <c r="O634" s="93">
        <f t="shared" ca="1" si="264"/>
        <v>90.734668208353312</v>
      </c>
      <c r="P634" s="93">
        <f t="shared" ca="1" si="265"/>
        <v>163.70004070418236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160868.03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IFERROR(__xludf.DUMMYFUNCTION("IMPORTRANGE(""https://docs.google.com/spreadsheets/d/1XWAQStnk-4SwqDmLtmXYiTMKHgktTP8We1SCoS47DrQ/edit?usp=sharing"",""จัดที่ดิน!AS39"")"),13)</f>
        <v>13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IFERROR(__xludf.DUMMYFUNCTION("IMPORTRANGE(""https://docs.google.com/spreadsheets/d/1XWAQStnk-4SwqDmLtmXYiTMKHgktTP8We1SCoS47DrQ/edit?usp=sharing"",""จัดที่ดิน!AT39"")"),6.87)</f>
        <v>6.87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IFERROR(__xludf.DUMMYFUNCTION("IMPORTRANGE(""https://docs.google.com/spreadsheets/d/1XWAQStnk-4SwqDmLtmXYiTMKHgktTP8We1SCoS47DrQ/edit?usp=sharing"",""จัดที่ดิน!AU39"")"),13)</f>
        <v>13</v>
      </c>
      <c r="K647" s="163">
        <f t="shared" ca="1" si="271"/>
        <v>100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IFERROR(__xludf.DUMMYFUNCTION("IMPORTRANGE(""https://docs.google.com/spreadsheets/d/1XWAQStnk-4SwqDmLtmXYiTMKHgktTP8We1SCoS47DrQ/edit?usp=sharing"",""จัดที่ดิน!AV39"")"),6.87)</f>
        <v>6.87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IFERROR(__xludf.DUMMYFUNCTION("IMPORTRANGE(""https://docs.google.com/spreadsheets/d/1XWAQStnk-4SwqDmLtmXYiTMKHgktTP8We1SCoS47DrQ/edit?usp=sharing"",""จัดที่ดิน!AW39"")"),13)</f>
        <v>13</v>
      </c>
      <c r="K649" s="163">
        <f t="shared" ca="1" si="271"/>
        <v>100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IFERROR(__xludf.DUMMYFUNCTION("IMPORTRANGE(""https://docs.google.com/spreadsheets/d/1XWAQStnk-4SwqDmLtmXYiTMKHgktTP8We1SCoS47DrQ/edit?usp=sharing"",""จัดที่ดิน!AX39"")"),6.87)</f>
        <v>6.87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IFERROR(__xludf.DUMMYFUNCTION("IMPORTRANGE(""https://docs.google.com/spreadsheets/d/1XWAQStnk-4SwqDmLtmXYiTMKHgktTP8We1SCoS47DrQ/edit?usp=sharing"",""จัดที่ดิน!AZ39"")"),5)</f>
        <v>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IFERROR(__xludf.DUMMYFUNCTION("IMPORTRANGE(""https://docs.google.com/spreadsheets/d/1QqKyyYR6Q21VydFLVH3TRQUabQu_ym0Zz7PgGX0-kHA/edit?usp=sharing"",""แผน!IA39"")"),0)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IFERROR(__xludf.DUMMYFUNCTION("IMPORTRANGE(""https://docs.google.com/spreadsheets/d/1QqKyyYR6Q21VydFLVH3TRQUabQu_ym0Zz7PgGX0-kHA/edit?usp=sharing"",""แผน!IB39"")"),0)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IFERROR(__xludf.DUMMYFUNCTION("IMPORTRANGE(""https://docs.google.com/spreadsheets/d/1QqKyyYR6Q21VydFLVH3TRQUabQu_ym0Zz7PgGX0-kHA/edit?usp=sharing"",""แผน!IE39"")"),0)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IFERROR(__xludf.DUMMYFUNCTION("IMPORTRANGE(""https://docs.google.com/spreadsheets/d/1QqKyyYR6Q21VydFLVH3TRQUabQu_ym0Zz7PgGX0-kHA/edit?usp=sharing"",""แผน!IH39"")"),0)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IFERROR(__xludf.DUMMYFUNCTION("IMPORTRANGE(""https://docs.google.com/spreadsheets/d/1QqKyyYR6Q21VydFLVH3TRQUabQu_ym0Zz7PgGX0-kHA/edit?usp=sharing"",""แผน!IJ39"")"),0)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IFERROR(__xludf.DUMMYFUNCTION("IMPORTRANGE(""https://docs.google.com/spreadsheets/d/1QqKyyYR6Q21VydFLVH3TRQUabQu_ym0Zz7PgGX0-kHA/edit?usp=sharing"",""แผน!IK39"")"),0)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IFERROR(__xludf.DUMMYFUNCTION("IMPORTRANGE(""https://docs.google.com/spreadsheets/d/1QqKyyYR6Q21VydFLVH3TRQUabQu_ym0Zz7PgGX0-kHA/edit?usp=sharing"",""แผน!IP39"")"),0)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IFERROR(__xludf.DUMMYFUNCTION("IMPORTRANGE(""https://docs.google.com/spreadsheets/d/19vJNZY_5yjcGF2XGBMNZRCAIB0Kwfpjp8YEOfu-bneM/edit?usp=sharing"",""งานกองทุน!F39"")"),12085151.26)</f>
        <v>12085151.26</v>
      </c>
      <c r="K821" s="497">
        <f t="shared" ref="K821:K828" ca="1" si="335">IF(I821&gt;0,J821*100/I821,0)</f>
        <v>80.478189543540907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IFERROR(__xludf.DUMMYFUNCTION("IMPORTRANGE(""https://docs.google.com/spreadsheets/d/19vJNZY_5yjcGF2XGBMNZRCAIB0Kwfpjp8YEOfu-bneM/edit?usp=sharing"",""งานกองทุน!E39"")"),1089)</f>
        <v>1089</v>
      </c>
      <c r="K822" s="497">
        <f t="shared" ca="1" si="335"/>
        <v>72.214854111405842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IFERROR(__xludf.DUMMYFUNCTION("IMPORTRANGE(""https://docs.google.com/spreadsheets/d/19vJNZY_5yjcGF2XGBMNZRCAIB0Kwfpjp8YEOfu-bneM/edit?usp=sharing"",""งานกองทุน!K39"")"),2365901.98)</f>
        <v>2365901.98</v>
      </c>
      <c r="K823" s="497">
        <f t="shared" ca="1" si="335"/>
        <v>29.779459728803587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IFERROR(__xludf.DUMMYFUNCTION("IMPORTRANGE(""https://docs.google.com/spreadsheets/d/19vJNZY_5yjcGF2XGBMNZRCAIB0Kwfpjp8YEOfu-bneM/edit?usp=sharing"",""งานกองทุน!J39"")"),186)</f>
        <v>186</v>
      </c>
      <c r="K824" s="497">
        <f t="shared" ca="1" si="335"/>
        <v>52.394366197183096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IFERROR(__xludf.DUMMYFUNCTION("IMPORTRANGE(""https://docs.google.com/spreadsheets/d/19vJNZY_5yjcGF2XGBMNZRCAIB0Kwfpjp8YEOfu-bneM/edit?usp=sharing"",""งานกองทุน!U39"")"),12420000)</f>
        <v>12420000</v>
      </c>
      <c r="K827" s="497">
        <f t="shared" ca="1" si="335"/>
        <v>82.8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IFERROR(__xludf.DUMMYFUNCTION("IMPORTRANGE(""https://docs.google.com/spreadsheets/d/19vJNZY_5yjcGF2XGBMNZRCAIB0Kwfpjp8YEOfu-bneM/edit?usp=sharing"",""งานกองทุน!T39"")"),329)</f>
        <v>329</v>
      </c>
      <c r="K828" s="505">
        <f t="shared" ca="1" si="335"/>
        <v>80.243902439024396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12AA-DA20-4549-9947-B47411B5EF7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347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6983868</v>
      </c>
      <c r="N8" s="22">
        <f t="shared" ca="1" si="0"/>
        <v>6337378.4299999997</v>
      </c>
      <c r="O8" s="22">
        <f t="shared" ref="O8:O16" ca="1" si="1">IF(L8&gt;0,N8*100/L8,0)</f>
        <v>95.295040307379949</v>
      </c>
      <c r="P8" s="22">
        <f t="shared" ref="P8:P16" ca="1" si="2">IF(M8&gt;0,N8*100/M8,0)</f>
        <v>90.743101530555847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6983868</v>
      </c>
      <c r="N10" s="30">
        <f t="shared" ca="1" si="3"/>
        <v>6337378.4299999997</v>
      </c>
      <c r="O10" s="30">
        <f t="shared" ca="1" si="1"/>
        <v>95.295040307379949</v>
      </c>
      <c r="P10" s="30">
        <f t="shared" ca="1" si="2"/>
        <v>90.743101530555847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5974568</v>
      </c>
      <c r="N11" s="497">
        <f t="shared" ca="1" si="4"/>
        <v>5328078.43</v>
      </c>
      <c r="O11" s="497">
        <f t="shared" ca="1" si="1"/>
        <v>96.076352708265603</v>
      </c>
      <c r="P11" s="497">
        <f t="shared" ca="1" si="2"/>
        <v>89.179308529085276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5974568</v>
      </c>
      <c r="N13" s="93">
        <f t="shared" ca="1" si="5"/>
        <v>5328078.43</v>
      </c>
      <c r="O13" s="93">
        <f t="shared" ca="1" si="1"/>
        <v>96.076352708265603</v>
      </c>
      <c r="P13" s="93">
        <f t="shared" ca="1" si="2"/>
        <v>89.179308529085276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1009300</v>
      </c>
      <c r="N14" s="497">
        <f t="shared" ca="1" si="6"/>
        <v>1009300</v>
      </c>
      <c r="O14" s="497">
        <f t="shared" ca="1" si="1"/>
        <v>91.372442513126927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1009300</v>
      </c>
      <c r="N16" s="52">
        <f t="shared" ca="1" si="7"/>
        <v>1009300</v>
      </c>
      <c r="O16" s="52">
        <f t="shared" ca="1" si="1"/>
        <v>91.372442513126927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4581324</v>
      </c>
      <c r="N18" s="22">
        <f t="shared" ca="1" si="8"/>
        <v>4093975.4299999997</v>
      </c>
      <c r="O18" s="22">
        <f t="shared" ref="O18:O26" ca="1" si="9">IF(L18&gt;0,N18*100/L18,0)</f>
        <v>95.929720864862944</v>
      </c>
      <c r="P18" s="22">
        <f t="shared" ref="P18:P26" ca="1" si="10">IF(M18&gt;0,N18*100/M18,0)</f>
        <v>89.36227671302008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4581324</v>
      </c>
      <c r="N20" s="30">
        <f t="shared" ca="1" si="11"/>
        <v>4093975.4299999997</v>
      </c>
      <c r="O20" s="30">
        <f t="shared" ca="1" si="9"/>
        <v>95.929720864862944</v>
      </c>
      <c r="P20" s="30">
        <f t="shared" ca="1" si="10"/>
        <v>89.36227671302008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3572024</v>
      </c>
      <c r="N21" s="497">
        <f t="shared" ca="1" si="12"/>
        <v>3084675.4299999997</v>
      </c>
      <c r="O21" s="497">
        <f t="shared" ca="1" si="9"/>
        <v>97.521197047689569</v>
      </c>
      <c r="P21" s="497">
        <f t="shared" ca="1" si="10"/>
        <v>86.356514681872241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3572024</v>
      </c>
      <c r="N23" s="93">
        <f t="shared" ca="1" si="13"/>
        <v>3084675.4299999997</v>
      </c>
      <c r="O23" s="93">
        <f t="shared" ca="1" si="9"/>
        <v>97.521197047689569</v>
      </c>
      <c r="P23" s="93">
        <f t="shared" ca="1" si="10"/>
        <v>86.356514681872241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1009300</v>
      </c>
      <c r="N24" s="497">
        <f t="shared" ca="1" si="14"/>
        <v>1009300</v>
      </c>
      <c r="O24" s="497">
        <f t="shared" ca="1" si="9"/>
        <v>91.372442513126927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1009300</v>
      </c>
      <c r="N26" s="52">
        <f t="shared" ca="1" si="15"/>
        <v>1009300</v>
      </c>
      <c r="O26" s="52">
        <f t="shared" ca="1" si="9"/>
        <v>91.372442513126927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2402544</v>
      </c>
      <c r="N28" s="22">
        <f t="shared" si="16"/>
        <v>2243403</v>
      </c>
      <c r="O28" s="22">
        <f t="shared" ref="O28:O37" ca="1" si="17">IF(L28&gt;0,N28*100/L28,0)</f>
        <v>94.158203534054763</v>
      </c>
      <c r="P28" s="22">
        <f t="shared" ref="P28:P37" ca="1" si="18">IF(M28&gt;0,N28*100/M28,0)</f>
        <v>93.37614628493796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2402544</v>
      </c>
      <c r="N30" s="30">
        <f t="shared" si="19"/>
        <v>2243403</v>
      </c>
      <c r="O30" s="30">
        <f t="shared" ca="1" si="17"/>
        <v>94.158203534054763</v>
      </c>
      <c r="P30" s="30">
        <f t="shared" ca="1" si="18"/>
        <v>93.37614628493796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2402544</v>
      </c>
      <c r="N31" s="497">
        <f t="shared" si="20"/>
        <v>2243403</v>
      </c>
      <c r="O31" s="497">
        <f t="shared" ca="1" si="17"/>
        <v>94.158203534054763</v>
      </c>
      <c r="P31" s="497">
        <f t="shared" ca="1" si="18"/>
        <v>93.37614628493796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2402544</v>
      </c>
      <c r="N33" s="93">
        <f t="shared" si="21"/>
        <v>2243403</v>
      </c>
      <c r="O33" s="93">
        <f t="shared" ca="1" si="17"/>
        <v>94.158203534054763</v>
      </c>
      <c r="P33" s="93">
        <f t="shared" ca="1" si="18"/>
        <v>93.37614628493796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4267682</v>
      </c>
      <c r="M37" s="871">
        <f t="shared" ca="1" si="24"/>
        <v>4581324</v>
      </c>
      <c r="N37" s="871">
        <f t="shared" ca="1" si="24"/>
        <v>4093975.4299999997</v>
      </c>
      <c r="O37" s="871">
        <f t="shared" ca="1" si="17"/>
        <v>95.929720864862944</v>
      </c>
      <c r="P37" s="871">
        <f t="shared" ca="1" si="18"/>
        <v>89.36227671302008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584024</v>
      </c>
      <c r="N41" s="85">
        <f t="shared" ca="1" si="25"/>
        <v>483644</v>
      </c>
      <c r="O41" s="85">
        <f t="shared" ref="O41:O49" ca="1" si="26">IF(L41&gt;0,N41*100/L41,0)</f>
        <v>110.08371610271725</v>
      </c>
      <c r="P41" s="85">
        <f t="shared" ref="P41:P49" ca="1" si="27">IF(M41&gt;0,N41*100/M41,0)</f>
        <v>82.812350177389973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584024</v>
      </c>
      <c r="N43" s="92">
        <f t="shared" ca="1" si="28"/>
        <v>483644</v>
      </c>
      <c r="O43" s="92">
        <f t="shared" ca="1" si="26"/>
        <v>110.08371610271725</v>
      </c>
      <c r="P43" s="92">
        <f t="shared" ca="1" si="27"/>
        <v>82.812350177389973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584024</v>
      </c>
      <c r="N44" s="497">
        <f t="shared" ca="1" si="29"/>
        <v>483644</v>
      </c>
      <c r="O44" s="497">
        <f t="shared" ca="1" si="26"/>
        <v>110.08371610271725</v>
      </c>
      <c r="P44" s="497">
        <f t="shared" ca="1" si="27"/>
        <v>82.812350177389973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IFERROR(__xludf.DUMMYFUNCTION("IMPORTRANGE(""https://docs.google.com/spreadsheets/d/1MeEWN-I1oV_STSDYn1IFDPWt_1FKiwhDph83XaGc0o0/edit?usp=sharing"",""งบพรบ!R40"")"),584024)</f>
        <v>584024</v>
      </c>
      <c r="N46" s="93">
        <f ca="1">IFERROR(__xludf.DUMMYFUNCTION("IMPORTRANGE(""https://docs.google.com/spreadsheets/d/1MeEWN-I1oV_STSDYn1IFDPWt_1FKiwhDph83XaGc0o0/edit?usp=sharing"",""งบพรบ!T40"")"),483644)</f>
        <v>483644</v>
      </c>
      <c r="O46" s="93">
        <f t="shared" ca="1" si="26"/>
        <v>110.08371610271725</v>
      </c>
      <c r="P46" s="93">
        <f t="shared" ca="1" si="27"/>
        <v>82.812350177389973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696600</v>
      </c>
      <c r="N53" s="116">
        <f t="shared" ca="1" si="31"/>
        <v>659824.46</v>
      </c>
      <c r="O53" s="116">
        <f t="shared" ref="O53:O61" ca="1" si="32">IF(L53&gt;0,N53*100/L53,0)</f>
        <v>94.720709158771172</v>
      </c>
      <c r="P53" s="116">
        <f t="shared" ref="P53:P61" ca="1" si="33">IF(M53&gt;0,N53*100/M53,0)</f>
        <v>94.720709158771172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696600</v>
      </c>
      <c r="N55" s="123">
        <f t="shared" ca="1" si="34"/>
        <v>659824.46</v>
      </c>
      <c r="O55" s="123">
        <f t="shared" ca="1" si="32"/>
        <v>94.720709158771172</v>
      </c>
      <c r="P55" s="123">
        <f t="shared" ca="1" si="33"/>
        <v>94.720709158771172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696600</v>
      </c>
      <c r="N56" s="497">
        <f t="shared" ca="1" si="35"/>
        <v>659824.46</v>
      </c>
      <c r="O56" s="497">
        <f t="shared" ca="1" si="32"/>
        <v>94.720709158771172</v>
      </c>
      <c r="P56" s="497">
        <f t="shared" ca="1" si="33"/>
        <v>94.720709158771172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IFERROR(__xludf.DUMMYFUNCTION("IMPORTRANGE(""https://docs.google.com/spreadsheets/d/1MeEWN-I1oV_STSDYn1IFDPWt_1FKiwhDph83XaGc0o0/edit?usp=sharing"",""งบพรบ!AB40"")"),696600)</f>
        <v>696600</v>
      </c>
      <c r="N58" s="93">
        <f ca="1">IFERROR(__xludf.DUMMYFUNCTION("IMPORTRANGE(""https://docs.google.com/spreadsheets/d/1MeEWN-I1oV_STSDYn1IFDPWt_1FKiwhDph83XaGc0o0/edit?usp=sharing"",""งบพรบ!AD40"")"),659824.46)</f>
        <v>659824.46</v>
      </c>
      <c r="O58" s="93">
        <f t="shared" ca="1" si="32"/>
        <v>94.720709158771172</v>
      </c>
      <c r="P58" s="93">
        <f t="shared" ca="1" si="33"/>
        <v>94.720709158771172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936940</v>
      </c>
      <c r="N66" s="155">
        <f t="shared" ca="1" si="39"/>
        <v>776778.97</v>
      </c>
      <c r="O66" s="155">
        <f t="shared" ref="O66:O74" ca="1" si="40">IF(L66&gt;0,N66*100/L66,0)</f>
        <v>84.349980453903797</v>
      </c>
      <c r="P66" s="155">
        <f t="shared" ref="P66:P74" ca="1" si="41">IF(M66&gt;0,N66*100/M66,0)</f>
        <v>82.905945951715154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936940</v>
      </c>
      <c r="N68" s="93">
        <f t="shared" ca="1" si="42"/>
        <v>776778.97</v>
      </c>
      <c r="O68" s="93">
        <f t="shared" ca="1" si="40"/>
        <v>84.349980453903797</v>
      </c>
      <c r="P68" s="93">
        <f t="shared" ca="1" si="41"/>
        <v>82.905945951715154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936940</v>
      </c>
      <c r="N69" s="497">
        <f t="shared" ca="1" si="43"/>
        <v>776778.97</v>
      </c>
      <c r="O69" s="497">
        <f t="shared" ca="1" si="40"/>
        <v>84.349980453903797</v>
      </c>
      <c r="P69" s="497">
        <f t="shared" ca="1" si="41"/>
        <v>82.905945951715154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IFERROR(__xludf.DUMMYFUNCTION("IMPORTRANGE(""https://docs.google.com/spreadsheets/d/1MeEWN-I1oV_STSDYn1IFDPWt_1FKiwhDph83XaGc0o0/edit?usp=sharing"",""งบพรบ!AL40"")"),936940)</f>
        <v>936940</v>
      </c>
      <c r="N71" s="93">
        <f ca="1">IFERROR(__xludf.DUMMYFUNCTION("IMPORTRANGE(""https://docs.google.com/spreadsheets/d/1MeEWN-I1oV_STSDYn1IFDPWt_1FKiwhDph83XaGc0o0/edit?usp=sharing"",""งบพรบ!AN40"")"),776778.97)</f>
        <v>776778.97</v>
      </c>
      <c r="O71" s="93">
        <f t="shared" ca="1" si="40"/>
        <v>84.349980453903797</v>
      </c>
      <c r="P71" s="93">
        <f t="shared" ca="1" si="41"/>
        <v>82.905945951715154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112040</v>
      </c>
      <c r="N88" s="155">
        <f t="shared" ca="1" si="49"/>
        <v>99970</v>
      </c>
      <c r="O88" s="155">
        <f t="shared" ref="O88:O96" ca="1" si="50">IF(L88&gt;0,N88*100/L88,0)</f>
        <v>115.78642575862868</v>
      </c>
      <c r="P88" s="155">
        <f t="shared" ref="P88:P96" ca="1" si="51">IF(M88&gt;0,N88*100/M88,0)</f>
        <v>89.22706176365584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112040</v>
      </c>
      <c r="N90" s="93">
        <f t="shared" ca="1" si="52"/>
        <v>99970</v>
      </c>
      <c r="O90" s="93">
        <f t="shared" ca="1" si="50"/>
        <v>115.78642575862868</v>
      </c>
      <c r="P90" s="93">
        <f t="shared" ca="1" si="51"/>
        <v>89.22706176365584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112040</v>
      </c>
      <c r="N91" s="497">
        <f t="shared" ca="1" si="53"/>
        <v>99970</v>
      </c>
      <c r="O91" s="497">
        <f t="shared" ca="1" si="50"/>
        <v>115.78642575862868</v>
      </c>
      <c r="P91" s="497">
        <f t="shared" ca="1" si="51"/>
        <v>89.22706176365584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IFERROR(__xludf.DUMMYFUNCTION("IMPORTRANGE(""https://docs.google.com/spreadsheets/d/1MeEWN-I1oV_STSDYn1IFDPWt_1FKiwhDph83XaGc0o0/edit?usp=sharing"",""งบพรบ!AV40"")"),112040)</f>
        <v>112040</v>
      </c>
      <c r="N93" s="93">
        <f ca="1">IFERROR(__xludf.DUMMYFUNCTION("IMPORTRANGE(""https://docs.google.com/spreadsheets/d/1MeEWN-I1oV_STSDYn1IFDPWt_1FKiwhDph83XaGc0o0/edit?usp=sharing"",""งบพรบ!AX40"")"),99970)</f>
        <v>99970</v>
      </c>
      <c r="O93" s="93">
        <f t="shared" ca="1" si="50"/>
        <v>115.78642575862868</v>
      </c>
      <c r="P93" s="93">
        <f t="shared" ca="1" si="51"/>
        <v>89.22706176365584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151400</v>
      </c>
      <c r="O132" s="155">
        <f t="shared" ref="O132:O140" ca="1" si="70">IF(L132&gt;0,N132*100/L132,0)</f>
        <v>99.831855197652573</v>
      </c>
      <c r="P132" s="155">
        <f t="shared" ref="P132:P140" ca="1" si="71">IF(M132&gt;0,N132*100/M132,0)</f>
        <v>99.831855197652573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151400</v>
      </c>
      <c r="O134" s="93">
        <f t="shared" ca="1" si="70"/>
        <v>99.831855197652573</v>
      </c>
      <c r="P134" s="93">
        <f t="shared" ca="1" si="71"/>
        <v>99.831855197652573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48400</v>
      </c>
      <c r="O135" s="497">
        <f t="shared" ca="1" si="70"/>
        <v>99.475901757270577</v>
      </c>
      <c r="P135" s="497">
        <f t="shared" ca="1" si="71"/>
        <v>99.475901757270577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IFERROR(__xludf.DUMMYFUNCTION("IMPORTRANGE(""https://docs.google.com/spreadsheets/d/1MeEWN-I1oV_STSDYn1IFDPWt_1FKiwhDph83XaGc0o0/edit?usp=sharing"",""งบพรบ!BP40"")"),48655)</f>
        <v>48655</v>
      </c>
      <c r="N137" s="93">
        <f ca="1">IFERROR(__xludf.DUMMYFUNCTION("IMPORTRANGE(""https://docs.google.com/spreadsheets/d/1MeEWN-I1oV_STSDYn1IFDPWt_1FKiwhDph83XaGc0o0/edit?usp=sharing"",""งบพรบ!BR40"")"),48400)</f>
        <v>48400</v>
      </c>
      <c r="O137" s="93">
        <f t="shared" ca="1" si="70"/>
        <v>99.475901757270577</v>
      </c>
      <c r="P137" s="93">
        <f t="shared" ca="1" si="71"/>
        <v>99.475901757270577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37955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58.108286128309842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37955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58.108286128309842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37955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58.108286128309842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IFERROR(__xludf.DUMMYFUNCTION("IMPORTRANGE(""https://docs.google.com/spreadsheets/d/1MeEWN-I1oV_STSDYn1IFDPWt_1FKiwhDph83XaGc0o0/edit?usp=sharing"",""งบพรบ!CJ40"")"),37955)</f>
        <v>37955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58.108286128309842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84000</v>
      </c>
      <c r="N181" s="155">
        <f t="shared" ca="1" si="92"/>
        <v>77968</v>
      </c>
      <c r="O181" s="155">
        <f t="shared" ref="O181:O189" ca="1" si="93">IF(L181&gt;0,N181*100/L181,0)</f>
        <v>92.819047619047623</v>
      </c>
      <c r="P181" s="155">
        <f t="shared" ref="P181:P189" ca="1" si="94">IF(M181&gt;0,N181*100/M181,0)</f>
        <v>92.819047619047623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84000</v>
      </c>
      <c r="N183" s="93">
        <f t="shared" ca="1" si="95"/>
        <v>77968</v>
      </c>
      <c r="O183" s="93">
        <f t="shared" ca="1" si="93"/>
        <v>92.819047619047623</v>
      </c>
      <c r="P183" s="93">
        <f t="shared" ca="1" si="94"/>
        <v>92.819047619047623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84000</v>
      </c>
      <c r="N184" s="497">
        <f t="shared" ca="1" si="96"/>
        <v>77968</v>
      </c>
      <c r="O184" s="497">
        <f t="shared" ca="1" si="93"/>
        <v>92.819047619047623</v>
      </c>
      <c r="P184" s="497">
        <f t="shared" ca="1" si="94"/>
        <v>92.819047619047623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IFERROR(__xludf.DUMMYFUNCTION("IMPORTRANGE(""https://docs.google.com/spreadsheets/d/1MeEWN-I1oV_STSDYn1IFDPWt_1FKiwhDph83XaGc0o0/edit?usp=sharing"",""งบพรบ!CT40"")"),84000)</f>
        <v>84000</v>
      </c>
      <c r="N186" s="93">
        <f ca="1">IFERROR(__xludf.DUMMYFUNCTION("IMPORTRANGE(""https://docs.google.com/spreadsheets/d/1MeEWN-I1oV_STSDYn1IFDPWt_1FKiwhDph83XaGc0o0/edit?usp=sharing"",""งบพรบ!CV40"")"),77968)</f>
        <v>77968</v>
      </c>
      <c r="O186" s="93">
        <f t="shared" ca="1" si="93"/>
        <v>92.819047619047623</v>
      </c>
      <c r="P186" s="93">
        <f t="shared" ca="1" si="94"/>
        <v>92.819047619047623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7">
        <v>4070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7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40000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24968</v>
      </c>
      <c r="O217" s="155">
        <f ca="1">IF(L217&gt;0,N217*100/L217,0)</f>
        <v>99.872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7">
        <v>6500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7">
        <v>11268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7">
        <v>7200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40000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26900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26900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26900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IFERROR(__xludf.DUMMYFUNCTION("IMPORTRANGE(""https://docs.google.com/spreadsheets/d/1MeEWN-I1oV_STSDYn1IFDPWt_1FKiwhDph83XaGc0o0/edit?usp=sharing"",""งบพรบ!DD40"")"),26900)</f>
        <v>26900</v>
      </c>
      <c r="N266" s="93">
        <f ca="1">IFERROR(__xludf.DUMMYFUNCTION("IMPORTRANGE(""https://docs.google.com/spreadsheets/d/1MeEWN-I1oV_STSDYn1IFDPWt_1FKiwhDph83XaGc0o0/edit?usp=sharing"",""งบพรบ!DF40"")"),26900)</f>
        <v>26900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50</v>
      </c>
      <c r="J276" s="883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22630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22630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22630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IFERROR(__xludf.DUMMYFUNCTION("IMPORTRANGE(""https://docs.google.com/spreadsheets/d/1MeEWN-I1oV_STSDYn1IFDPWt_1FKiwhDph83XaGc0o0/edit?usp=sharing"",""งบพรบ!DP40"")"),22630)</f>
        <v>22630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IFERROR(__xludf.DUMMYFUNCTION("IMPORTRANGE(""https://docs.google.com/spreadsheets/d/1QqKyyYR6Q21VydFLVH3TRQUabQu_ym0Zz7PgGX0-kHA/edit?usp=sharing"",""แผน!EB40"")"),5)</f>
        <v>5</v>
      </c>
      <c r="J288" s="678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101440</v>
      </c>
      <c r="N298" s="155">
        <f t="shared" ca="1" si="135"/>
        <v>100540</v>
      </c>
      <c r="O298" s="155">
        <f t="shared" ref="O298:O306" ca="1" si="136">IF(L298&gt;0,N298*100/L298,0)</f>
        <v>122.01456310679612</v>
      </c>
      <c r="P298" s="155">
        <f t="shared" ref="P298:P306" ca="1" si="137">IF(M298&gt;0,N298*100/M298,0)</f>
        <v>99.112776025236599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101440</v>
      </c>
      <c r="N300" s="93">
        <f t="shared" ca="1" si="138"/>
        <v>100540</v>
      </c>
      <c r="O300" s="93">
        <f t="shared" ca="1" si="136"/>
        <v>122.01456310679612</v>
      </c>
      <c r="P300" s="93">
        <f t="shared" ca="1" si="137"/>
        <v>99.112776025236599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101440</v>
      </c>
      <c r="N301" s="497">
        <f t="shared" ca="1" si="139"/>
        <v>100540</v>
      </c>
      <c r="O301" s="497">
        <f t="shared" ca="1" si="136"/>
        <v>122.01456310679612</v>
      </c>
      <c r="P301" s="497">
        <f t="shared" ca="1" si="137"/>
        <v>99.112776025236599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IFERROR(__xludf.DUMMYFUNCTION("IMPORTRANGE(""https://docs.google.com/spreadsheets/d/1MeEWN-I1oV_STSDYn1IFDPWt_1FKiwhDph83XaGc0o0/edit?usp=sharing"",""งบพรบ!DX40"")"),101440)</f>
        <v>101440</v>
      </c>
      <c r="N303" s="93">
        <f ca="1">IFERROR(__xludf.DUMMYFUNCTION("IMPORTRANGE(""https://docs.google.com/spreadsheets/d/1MeEWN-I1oV_STSDYn1IFDPWt_1FKiwhDph83XaGc0o0/edit?usp=sharing"",""งบพรบ!DZ40"")"),100540)</f>
        <v>100540</v>
      </c>
      <c r="O303" s="93">
        <f t="shared" ca="1" si="136"/>
        <v>122.01456310679612</v>
      </c>
      <c r="P303" s="93">
        <f t="shared" ca="1" si="137"/>
        <v>99.112776025236599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2880</v>
      </c>
      <c r="K327" s="445">
        <f ca="1">IF(I327&gt;0,J327*100/I327,0)</f>
        <v>125.21739130434783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1022200</v>
      </c>
      <c r="N328" s="155">
        <f t="shared" ca="1" si="149"/>
        <v>986840</v>
      </c>
      <c r="O328" s="155">
        <f t="shared" ref="O328:O336" ca="1" si="150">IF(L328&gt;0,N328*100/L328,0)</f>
        <v>96.749019607843138</v>
      </c>
      <c r="P328" s="155">
        <f t="shared" ref="P328:P336" ca="1" si="151">IF(M328&gt;0,N328*100/M328,0)</f>
        <v>96.540794365094897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1022200</v>
      </c>
      <c r="N330" s="93">
        <f t="shared" ca="1" si="152"/>
        <v>986840</v>
      </c>
      <c r="O330" s="93">
        <f t="shared" ca="1" si="150"/>
        <v>96.749019607843138</v>
      </c>
      <c r="P330" s="93">
        <f t="shared" ca="1" si="151"/>
        <v>96.540794365094897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267500</v>
      </c>
      <c r="N331" s="497">
        <f t="shared" ca="1" si="153"/>
        <v>232140</v>
      </c>
      <c r="O331" s="497">
        <f t="shared" ca="1" si="150"/>
        <v>136.5529411764706</v>
      </c>
      <c r="P331" s="497">
        <f t="shared" ca="1" si="151"/>
        <v>86.781308411214951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IFERROR(__xludf.DUMMYFUNCTION("IMPORTRANGE(""https://docs.google.com/spreadsheets/d/1MeEWN-I1oV_STSDYn1IFDPWt_1FKiwhDph83XaGc0o0/edit?usp=sharing"",""งบพรบ!ER40"")"),267500)</f>
        <v>267500</v>
      </c>
      <c r="N333" s="93">
        <f ca="1">IFERROR(__xludf.DUMMYFUNCTION("IMPORTRANGE(""https://docs.google.com/spreadsheets/d/1MeEWN-I1oV_STSDYn1IFDPWt_1FKiwhDph83XaGc0o0/edit?usp=sharing"",""งบพรบ!ET40"")"),232140)</f>
        <v>232140</v>
      </c>
      <c r="O333" s="93">
        <f t="shared" ca="1" si="150"/>
        <v>136.5529411764706</v>
      </c>
      <c r="P333" s="93">
        <f t="shared" ca="1" si="151"/>
        <v>86.781308411214951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754700</v>
      </c>
      <c r="N334" s="497">
        <f t="shared" ca="1" si="154"/>
        <v>754700</v>
      </c>
      <c r="O334" s="497">
        <f t="shared" ca="1" si="150"/>
        <v>88.788235294117641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IFERROR(__xludf.DUMMYFUNCTION("IMPORTRANGE(""https://docs.google.com/spreadsheets/d/1MeEWN-I1oV_STSDYn1IFDPWt_1FKiwhDph83XaGc0o0/edit?usp=sharing"",""งบพรบ!ES40"")"),754700)</f>
        <v>754700</v>
      </c>
      <c r="N336" s="93">
        <f ca="1">IFERROR(__xludf.DUMMYFUNCTION("IMPORTRANGE(""https://docs.google.com/spreadsheets/d/1MeEWN-I1oV_STSDYn1IFDPWt_1FKiwhDph83XaGc0o0/edit?usp=sharing"",""งบพรบ!EU40"")"),754700)</f>
        <v>754700</v>
      </c>
      <c r="O336" s="93">
        <f t="shared" ca="1" si="150"/>
        <v>88.788235294117641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IFERROR(__xludf.DUMMYFUNCTION("IMPORTRANGE(""https://docs.google.com/spreadsheets/d/1kVcqe37tkHyjCSG3S0O1AXqVkqjo8mSIZil3BcpIysc/edit?usp=sharing"",""ศูนย์!D40"")"),2339)</f>
        <v>2339</v>
      </c>
      <c r="K338" s="497">
        <f ca="1">IF(I338&gt;0,J338*100/I338,0)</f>
        <v>101.69565217391305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804940</v>
      </c>
      <c r="N345" s="155">
        <f t="shared" ca="1" si="155"/>
        <v>685425</v>
      </c>
      <c r="O345" s="155">
        <f t="shared" ref="O345:O353" ca="1" si="156">IF(L345&gt;0,N345*100/L345,0)</f>
        <v>95.882410541924287</v>
      </c>
      <c r="P345" s="155">
        <f t="shared" ref="P345:P353" ca="1" si="157">IF(M345&gt;0,N345*100/M345,0)</f>
        <v>85.152309488905999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804940</v>
      </c>
      <c r="N347" s="93">
        <f t="shared" ca="1" si="158"/>
        <v>685425</v>
      </c>
      <c r="O347" s="93">
        <f t="shared" ca="1" si="156"/>
        <v>95.882410541924287</v>
      </c>
      <c r="P347" s="93">
        <f t="shared" ca="1" si="157"/>
        <v>85.152309488905999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653340</v>
      </c>
      <c r="N348" s="497">
        <f t="shared" ca="1" si="159"/>
        <v>533825</v>
      </c>
      <c r="O348" s="497">
        <f t="shared" ca="1" si="156"/>
        <v>94.774171785676245</v>
      </c>
      <c r="P348" s="497">
        <f t="shared" ca="1" si="157"/>
        <v>81.707074417607984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IFERROR(__xludf.DUMMYFUNCTION("IMPORTRANGE(""https://docs.google.com/spreadsheets/d/1MeEWN-I1oV_STSDYn1IFDPWt_1FKiwhDph83XaGc0o0/edit?usp=sharing"",""งบพรบ!FB40"")"),653340)</f>
        <v>653340</v>
      </c>
      <c r="N350" s="93">
        <f ca="1">IFERROR(__xludf.DUMMYFUNCTION("IMPORTRANGE(""https://docs.google.com/spreadsheets/d/1MeEWN-I1oV_STSDYn1IFDPWt_1FKiwhDph83XaGc0o0/edit?usp=sharing"",""งบพรบ!FD40"")"),533825)</f>
        <v>533825</v>
      </c>
      <c r="O350" s="93">
        <f t="shared" ca="1" si="156"/>
        <v>94.774171785676245</v>
      </c>
      <c r="P350" s="93">
        <f t="shared" ca="1" si="157"/>
        <v>81.707074417607984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208</v>
      </c>
      <c r="K355" s="465">
        <f ca="1">IF(I355&gt;0,J355*100/I355,0)</f>
        <v>92.857142857142861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IFERROR(__xludf.DUMMYFUNCTION("IMPORTRANGE(""https://docs.google.com/spreadsheets/d/1XWAQStnk-4SwqDmLtmXYiTMKHgktTP8We1SCoS47DrQ/edit?usp=sharing"",""จัดที่ดิน!W40"")"),412)</f>
        <v>412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IFERROR(__xludf.DUMMYFUNCTION("IMPORTRANGE(""https://docs.google.com/spreadsheets/d/1XWAQStnk-4SwqDmLtmXYiTMKHgktTP8We1SCoS47DrQ/edit?usp=sharing"",""จัดที่ดิน!X40"")"),2436.29)</f>
        <v>2436.29</v>
      </c>
      <c r="K359" s="497">
        <f t="shared" ca="1" si="161"/>
        <v>108.76294642857142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IFERROR(__xludf.DUMMYFUNCTION("IMPORTRANGE(""https://docs.google.com/spreadsheets/d/1XWAQStnk-4SwqDmLtmXYiTMKHgktTP8We1SCoS47DrQ/edit?usp=sharing"",""จัดที่ดิน!Y40"")"),312)</f>
        <v>312</v>
      </c>
      <c r="K360" s="497">
        <f t="shared" ca="1" si="161"/>
        <v>139.28571428571428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IFERROR(__xludf.DUMMYFUNCTION("IMPORTRANGE(""https://docs.google.com/spreadsheets/d/1XWAQStnk-4SwqDmLtmXYiTMKHgktTP8We1SCoS47DrQ/edit?usp=sharing"",""จัดที่ดิน!Z40"")"),1763.27)</f>
        <v>1763.27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IFERROR(__xludf.DUMMYFUNCTION("IMPORTRANGE(""https://docs.google.com/spreadsheets/d/1XWAQStnk-4SwqDmLtmXYiTMKHgktTP8We1SCoS47DrQ/edit?usp=sharing"",""จัดที่ดิน!AA40"")"),208)</f>
        <v>208</v>
      </c>
      <c r="K362" s="497">
        <f t="shared" ca="1" si="161"/>
        <v>92.857142857142861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IFERROR(__xludf.DUMMYFUNCTION("IMPORTRANGE(""https://docs.google.com/spreadsheets/d/1XWAQStnk-4SwqDmLtmXYiTMKHgktTP8We1SCoS47DrQ/edit?usp=sharing"",""จัดที่ดิน!AB40"")"),1149.82)</f>
        <v>1149.82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491</v>
      </c>
      <c r="K364" s="479">
        <f t="shared" ca="1" si="161"/>
        <v>131.28342245989305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34</v>
      </c>
      <c r="K365" s="491">
        <f t="shared" ca="1" si="161"/>
        <v>141.66666666666666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IFERROR(__xludf.DUMMYFUNCTION("IMPORTRANGE(""https://docs.google.com/spreadsheets/d/1XWAQStnk-4SwqDmLtmXYiTMKHgktTP8We1SCoS47DrQ/edit?usp=sharing"",""จัดที่ดิน!E40"")"),93)</f>
        <v>93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IFERROR(__xludf.DUMMYFUNCTION("IMPORTRANGE(""https://docs.google.com/spreadsheets/d/1XWAQStnk-4SwqDmLtmXYiTMKHgktTP8We1SCoS47DrQ/edit?usp=sharing"",""จัดที่ดิน!F40"")"),348.87)</f>
        <v>348.87</v>
      </c>
      <c r="K369" s="497">
        <f t="shared" ca="1" si="163"/>
        <v>145.36250000000001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IFERROR(__xludf.DUMMYFUNCTION("IMPORTRANGE(""https://docs.google.com/spreadsheets/d/1XWAQStnk-4SwqDmLtmXYiTMKHgktTP8We1SCoS47DrQ/edit?usp=sharing"",""จัดที่ดิน!G40"")"),50)</f>
        <v>50</v>
      </c>
      <c r="K370" s="497">
        <f t="shared" ca="1" si="163"/>
        <v>208.33333333333334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IFERROR(__xludf.DUMMYFUNCTION("IMPORTRANGE(""https://docs.google.com/spreadsheets/d/1XWAQStnk-4SwqDmLtmXYiTMKHgktTP8We1SCoS47DrQ/edit?usp=sharing"",""จัดที่ดิน!H40"")"),158.75)</f>
        <v>158.75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IFERROR(__xludf.DUMMYFUNCTION("IMPORTRANGE(""https://docs.google.com/spreadsheets/d/1XWAQStnk-4SwqDmLtmXYiTMKHgktTP8We1SCoS47DrQ/edit?usp=sharing"",""จัดที่ดิน!I40"")"),34)</f>
        <v>34</v>
      </c>
      <c r="K372" s="497">
        <f t="shared" ca="1" si="163"/>
        <v>141.66666666666666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IFERROR(__xludf.DUMMYFUNCTION("IMPORTRANGE(""https://docs.google.com/spreadsheets/d/1XWAQStnk-4SwqDmLtmXYiTMKHgktTP8We1SCoS47DrQ/edit?usp=sharing"",""จัดที่ดิน!J40"")"),99.53)</f>
        <v>99.53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457</v>
      </c>
      <c r="K374" s="491">
        <f t="shared" ca="1" si="163"/>
        <v>130.57142857142858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IFERROR(__xludf.DUMMYFUNCTION("IMPORTRANGE(""https://docs.google.com/spreadsheets/d/1XWAQStnk-4SwqDmLtmXYiTMKHgktTP8We1SCoS47DrQ/edit?usp=sharing"",""จัดที่ดิน!AH40"")"),319)</f>
        <v>319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IFERROR(__xludf.DUMMYFUNCTION("IMPORTRANGE(""https://docs.google.com/spreadsheets/d/1XWAQStnk-4SwqDmLtmXYiTMKHgktTP8We1SCoS47DrQ/edit?usp=sharing"",""จัดที่ดิน!AI40"")"),2087.42)</f>
        <v>2087.42</v>
      </c>
      <c r="K378" s="497">
        <f t="shared" ca="1" si="164"/>
        <v>104.371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IFERROR(__xludf.DUMMYFUNCTION("IMPORTRANGE(""https://docs.google.com/spreadsheets/d/1XWAQStnk-4SwqDmLtmXYiTMKHgktTP8We1SCoS47DrQ/edit?usp=sharing"",""จัดที่ดิน!AJ40"")"),546)</f>
        <v>546</v>
      </c>
      <c r="K379" s="497">
        <f t="shared" ca="1" si="164"/>
        <v>156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IFERROR(__xludf.DUMMYFUNCTION("IMPORTRANGE(""https://docs.google.com/spreadsheets/d/1XWAQStnk-4SwqDmLtmXYiTMKHgktTP8We1SCoS47DrQ/edit?usp=sharing"",""จัดที่ดิน!AK40"")"),4767.88)</f>
        <v>4767.88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IFERROR(__xludf.DUMMYFUNCTION("IMPORTRANGE(""https://docs.google.com/spreadsheets/d/1XWAQStnk-4SwqDmLtmXYiTMKHgktTP8We1SCoS47DrQ/edit?usp=sharing"",""จัดที่ดิน!AL40"")"),457)</f>
        <v>457</v>
      </c>
      <c r="K381" s="497">
        <f t="shared" ca="1" si="164"/>
        <v>130.57142857142858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IFERROR(__xludf.DUMMYFUNCTION("IMPORTRANGE(""https://docs.google.com/spreadsheets/d/1XWAQStnk-4SwqDmLtmXYiTMKHgktTP8We1SCoS47DrQ/edit?usp=sharing"",""จัดที่ดิน!AM40"")"),4199.68)</f>
        <v>4199.68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IFERROR(__xludf.DUMMYFUNCTION("IMPORTRANGE(""https://docs.google.com/spreadsheets/d/1XWAQStnk-4SwqDmLtmXYiTMKHgktTP8We1SCoS47DrQ/edit?usp=sharing"",""จัดที่ดิน!AP40"")"),110)</f>
        <v>110</v>
      </c>
      <c r="K385" s="505">
        <f ca="1">IF(I385&gt;0,J385*100/I385,0)</f>
        <v>137.5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2402544</v>
      </c>
      <c r="N414" s="552">
        <f t="shared" si="181"/>
        <v>2243403</v>
      </c>
      <c r="O414" s="552">
        <f ca="1">IF(L414&gt;0,N414*100/L414,0)</f>
        <v>94.158203534054763</v>
      </c>
      <c r="P414" s="552">
        <f ca="1">IF(M414&gt;0,N414*100/M414,0)</f>
        <v>93.37614628493796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120060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95.835415625520568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120060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95.835415625520568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120060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95.835415625520568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L424+5000</f>
        <v>120060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95.835415625520568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35</v>
      </c>
      <c r="J433" s="678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339870</v>
      </c>
      <c r="O444" s="195">
        <f t="shared" ref="O444:O449" ca="1" si="198">IF(L444&gt;0,N444*100/L444,0)</f>
        <v>91.264769065520952</v>
      </c>
      <c r="P444" s="195">
        <f t="shared" ref="P444:P449" ca="1" si="199">IF(M444&gt;0,N444*100/M444,0)</f>
        <v>91.264769065520952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339870</v>
      </c>
      <c r="O446" s="93">
        <f t="shared" ca="1" si="198"/>
        <v>91.264769065520952</v>
      </c>
      <c r="P446" s="93">
        <f t="shared" ca="1" si="199"/>
        <v>91.264769065520952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339870</v>
      </c>
      <c r="O447" s="497">
        <f t="shared" ca="1" si="198"/>
        <v>91.264769065520952</v>
      </c>
      <c r="P447" s="497">
        <f t="shared" ca="1" si="199"/>
        <v>91.264769065520952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339870</v>
      </c>
      <c r="O449" s="93">
        <f t="shared" ca="1" si="198"/>
        <v>91.264769065520952</v>
      </c>
      <c r="P449" s="93">
        <f t="shared" ca="1" si="199"/>
        <v>91.264769065520952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70360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117000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40510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1140907</v>
      </c>
      <c r="O467" s="195">
        <f t="shared" ref="O467:O472" ca="1" si="207">IF(L467&gt;0,N467*100/L467,0)</f>
        <v>97.277458608946844</v>
      </c>
      <c r="P467" s="195">
        <f t="shared" ref="P467:P472" ca="1" si="208">IF(M467&gt;0,N467*100/M467,0)</f>
        <v>97.277458608946844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1140907</v>
      </c>
      <c r="O469" s="93">
        <f t="shared" ca="1" si="207"/>
        <v>97.277458608946844</v>
      </c>
      <c r="P469" s="93">
        <f t="shared" ca="1" si="208"/>
        <v>97.277458608946844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1140907</v>
      </c>
      <c r="O470" s="497">
        <f t="shared" ca="1" si="207"/>
        <v>97.277458608946844</v>
      </c>
      <c r="P470" s="497">
        <f t="shared" ca="1" si="208"/>
        <v>97.277458608946844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1140907</v>
      </c>
      <c r="O472" s="93">
        <f t="shared" ca="1" si="207"/>
        <v>97.277458608946844</v>
      </c>
      <c r="P472" s="93">
        <f t="shared" ca="1" si="208"/>
        <v>97.277458608946844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807076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116567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74803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IFERROR(__xludf.DUMMYFUNCTION("IMPORTRANGE(""https://docs.google.com/spreadsheets/d/1QqKyyYR6Q21VydFLVH3TRQUabQu_ym0Zz7PgGX0-kHA/edit?usp=sharing"",""แผน!GU40"")"),0)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35301</v>
      </c>
      <c r="J543" s="684">
        <f t="shared" si="235"/>
        <v>35300.22</v>
      </c>
      <c r="K543" s="685">
        <f t="shared" ca="1" si="234"/>
        <v>99.997790430865976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354009</v>
      </c>
      <c r="N544" s="155">
        <f t="shared" si="236"/>
        <v>302663</v>
      </c>
      <c r="O544" s="155">
        <f t="shared" ref="O544:O549" ca="1" si="237">IF(L544&gt;0,N544*100/L544,0)</f>
        <v>89.383688066837763</v>
      </c>
      <c r="P544" s="155">
        <f t="shared" ref="P544:P549" ca="1" si="238">IF(M544&gt;0,N544*100/M544,0)</f>
        <v>85.495848975591016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354009</v>
      </c>
      <c r="N546" s="93">
        <f t="shared" si="240"/>
        <v>302663</v>
      </c>
      <c r="O546" s="93">
        <f t="shared" ca="1" si="237"/>
        <v>89.383688066837763</v>
      </c>
      <c r="P546" s="93">
        <f t="shared" ca="1" si="238"/>
        <v>85.495848975591016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354009</v>
      </c>
      <c r="N547" s="497">
        <f t="shared" si="241"/>
        <v>302663</v>
      </c>
      <c r="O547" s="497">
        <f t="shared" ca="1" si="237"/>
        <v>89.383688066837763</v>
      </c>
      <c r="P547" s="497">
        <f t="shared" ca="1" si="238"/>
        <v>85.495848975591016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L549+16717-1319</f>
        <v>354009</v>
      </c>
      <c r="N549" s="93">
        <f>N550+N551+N552+N553+N554</f>
        <v>302663</v>
      </c>
      <c r="O549" s="93">
        <f t="shared" ca="1" si="237"/>
        <v>89.383688066837763</v>
      </c>
      <c r="P549" s="93">
        <f t="shared" ca="1" si="238"/>
        <v>85.495848975591016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115681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186982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35301</v>
      </c>
      <c r="J559" s="705">
        <f t="shared" si="245"/>
        <v>35300.22</v>
      </c>
      <c r="K559" s="674">
        <f t="shared" ref="K559:K561" ca="1" si="246">IF(I559&gt;0,J559*100/I559,0)</f>
        <v>99.997790430865976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8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8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8">
        <f t="shared" ref="J576:J577" si="250">J578+J580+J582+J588+J590</f>
        <v>35300.22</v>
      </c>
      <c r="K576" s="411">
        <f t="shared" ref="K576:K577" ca="1" si="251">IF(I576&gt;0,J576*100/I576,0)</f>
        <v>99.997790430865976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8">
        <f t="shared" si="250"/>
        <v>5276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33613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5028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37.909999999999997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9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1219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179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1219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179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430.31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60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1102.94</v>
      </c>
      <c r="J592" s="705">
        <f t="shared" si="253"/>
        <v>1103.0379999999998</v>
      </c>
      <c r="K592" s="674">
        <f t="shared" ref="K592:K594" ca="1" si="254">IF(I592&gt;0,J592*100/I592,0)</f>
        <v>100.008885342811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1103.0379999999998</v>
      </c>
      <c r="K593" s="411">
        <f t="shared" ca="1" si="254"/>
        <v>100.008885342811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115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1074.0999999999999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112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798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73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276.10000000000002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39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23.1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23.1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5.8380000000000001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IFERROR(__xludf.DUMMYFUNCTION("IMPORTRANGE(""https://docs.google.com/spreadsheets/d/1QqKyyYR6Q21VydFLVH3TRQUabQu_ym0Zz7PgGX0-kHA/edit?usp=sharing"",""แผน!HL40"")"),0)</f>
        <v>0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IFERROR(__xludf.DUMMYFUNCTION("IMPORTRANGE(""https://docs.google.com/spreadsheets/d/1QqKyyYR6Q21VydFLVH3TRQUabQu_ym0Zz7PgGX0-kHA/edit?usp=sharing"",""แผน!HK40"")"),0)</f>
        <v>0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100</v>
      </c>
      <c r="J628" s="738">
        <f t="shared" ca="1" si="262"/>
        <v>135</v>
      </c>
      <c r="K628" s="739">
        <f ca="1">IF(I628&gt;0,J628*100/I628,0)</f>
        <v>135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383237</v>
      </c>
      <c r="N629" s="195">
        <f t="shared" si="263"/>
        <v>344903</v>
      </c>
      <c r="O629" s="195">
        <f t="shared" ref="O629:O634" ca="1" si="264">IF(L629&gt;0,N629*100/L629,0)</f>
        <v>89.893400750625517</v>
      </c>
      <c r="P629" s="195">
        <f t="shared" ref="P629:P634" ca="1" si="265">IF(M629&gt;0,N629*100/M629,0)</f>
        <v>89.997312368064669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383237</v>
      </c>
      <c r="N631" s="93">
        <f t="shared" si="266"/>
        <v>344903</v>
      </c>
      <c r="O631" s="93">
        <f t="shared" ca="1" si="264"/>
        <v>89.893400750625517</v>
      </c>
      <c r="P631" s="93">
        <f t="shared" ca="1" si="265"/>
        <v>89.997312368064669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383237</v>
      </c>
      <c r="N632" s="497">
        <f t="shared" si="267"/>
        <v>344903</v>
      </c>
      <c r="O632" s="497">
        <f t="shared" ca="1" si="264"/>
        <v>89.893400750625517</v>
      </c>
      <c r="P632" s="497">
        <f t="shared" ca="1" si="265"/>
        <v>89.997312368064669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L634-443</f>
        <v>383237</v>
      </c>
      <c r="N634" s="93">
        <f>N635+N636+N637+N638</f>
        <v>344903</v>
      </c>
      <c r="O634" s="93">
        <f t="shared" ca="1" si="264"/>
        <v>89.893400750625517</v>
      </c>
      <c r="P634" s="93">
        <f t="shared" ca="1" si="265"/>
        <v>89.997312368064669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116114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228789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IFERROR(__xludf.DUMMYFUNCTION("IMPORTRANGE(""https://docs.google.com/spreadsheets/d/1XWAQStnk-4SwqDmLtmXYiTMKHgktTP8We1SCoS47DrQ/edit?usp=sharing"",""จัดที่ดิน!AT40"")"),82.69)</f>
        <v>82.69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IFERROR(__xludf.DUMMYFUNCTION("IMPORTRANGE(""https://docs.google.com/spreadsheets/d/1XWAQStnk-4SwqDmLtmXYiTMKHgktTP8We1SCoS47DrQ/edit?usp=sharing"",""จัดที่ดิน!AU40"")"),214)</f>
        <v>214</v>
      </c>
      <c r="K647" s="163">
        <f t="shared" ca="1" si="271"/>
        <v>214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IFERROR(__xludf.DUMMYFUNCTION("IMPORTRANGE(""https://docs.google.com/spreadsheets/d/1XWAQStnk-4SwqDmLtmXYiTMKHgktTP8We1SCoS47DrQ/edit?usp=sharing"",""จัดที่ดิน!AV40"")"),126.5)</f>
        <v>126.5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IFERROR(__xludf.DUMMYFUNCTION("IMPORTRANGE(""https://docs.google.com/spreadsheets/d/1XWAQStnk-4SwqDmLtmXYiTMKHgktTP8We1SCoS47DrQ/edit?usp=sharing"",""จัดที่ดิน!AW40"")"),155)</f>
        <v>155</v>
      </c>
      <c r="K649" s="163">
        <f t="shared" ca="1" si="271"/>
        <v>155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IFERROR(__xludf.DUMMYFUNCTION("IMPORTRANGE(""https://docs.google.com/spreadsheets/d/1XWAQStnk-4SwqDmLtmXYiTMKHgktTP8We1SCoS47DrQ/edit?usp=sharing"",""จัดที่ดิน!AX40"")"),91.89)</f>
        <v>91.89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IFERROR(__xludf.DUMMYFUNCTION("IMPORTRANGE(""https://docs.google.com/spreadsheets/d/1XWAQStnk-4SwqDmLtmXYiTMKHgktTP8We1SCoS47DrQ/edit?usp=sharing"",""จัดที่ดิน!AY40"")"),135)</f>
        <v>135</v>
      </c>
      <c r="K651" s="163">
        <f t="shared" ca="1" si="271"/>
        <v>135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IFERROR(__xludf.DUMMYFUNCTION("IMPORTRANGE(""https://docs.google.com/spreadsheets/d/1XWAQStnk-4SwqDmLtmXYiTMKHgktTP8We1SCoS47DrQ/edit?usp=sharing"",""จัดที่ดิน!AZ40"")"),83.6025)</f>
        <v>83.602500000000006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IFERROR(__xludf.DUMMYFUNCTION("IMPORTRANGE(""https://docs.google.com/spreadsheets/d/1QqKyyYR6Q21VydFLVH3TRQUabQu_ym0Zz7PgGX0-kHA/edit?usp=sharing"",""แผน!IA40"")"),0)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IFERROR(__xludf.DUMMYFUNCTION("IMPORTRANGE(""https://docs.google.com/spreadsheets/d/1QqKyyYR6Q21VydFLVH3TRQUabQu_ym0Zz7PgGX0-kHA/edit?usp=sharing"",""แผน!IB40"")"),0)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IFERROR(__xludf.DUMMYFUNCTION("IMPORTRANGE(""https://docs.google.com/spreadsheets/d/1QqKyyYR6Q21VydFLVH3TRQUabQu_ym0Zz7PgGX0-kHA/edit?usp=sharing"",""แผน!IE40"")"),0)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IFERROR(__xludf.DUMMYFUNCTION("IMPORTRANGE(""https://docs.google.com/spreadsheets/d/1QqKyyYR6Q21VydFLVH3TRQUabQu_ym0Zz7PgGX0-kHA/edit?usp=sharing"",""แผน!IH40"")"),0)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IFERROR(__xludf.DUMMYFUNCTION("IMPORTRANGE(""https://docs.google.com/spreadsheets/d/1QqKyyYR6Q21VydFLVH3TRQUabQu_ym0Zz7PgGX0-kHA/edit?usp=sharing"",""แผน!IJ40"")"),0)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IFERROR(__xludf.DUMMYFUNCTION("IMPORTRANGE(""https://docs.google.com/spreadsheets/d/1QqKyyYR6Q21VydFLVH3TRQUabQu_ym0Zz7PgGX0-kHA/edit?usp=sharing"",""แผน!IK40"")"),0)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IFERROR(__xludf.DUMMYFUNCTION("IMPORTRANGE(""https://docs.google.com/spreadsheets/d/1QqKyyYR6Q21VydFLVH3TRQUabQu_ym0Zz7PgGX0-kHA/edit?usp=sharing"",""แผน!IP40"")"),0)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IFERROR(__xludf.DUMMYFUNCTION("IMPORTRANGE(""https://docs.google.com/spreadsheets/d/19vJNZY_5yjcGF2XGBMNZRCAIB0Kwfpjp8YEOfu-bneM/edit?usp=sharing"",""งานกองทุน!F40"")"),5208749.31)</f>
        <v>5208749.3099999996</v>
      </c>
      <c r="K821" s="497">
        <f t="shared" ref="K821:K828" ca="1" si="335">IF(I821&gt;0,J821*100/I821,0)</f>
        <v>85.835009002390109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IFERROR(__xludf.DUMMYFUNCTION("IMPORTRANGE(""https://docs.google.com/spreadsheets/d/19vJNZY_5yjcGF2XGBMNZRCAIB0Kwfpjp8YEOfu-bneM/edit?usp=sharing"",""งานกองทุน!E40"")"),440)</f>
        <v>440</v>
      </c>
      <c r="K822" s="497">
        <f t="shared" ca="1" si="335"/>
        <v>83.018867924528308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IFERROR(__xludf.DUMMYFUNCTION("IMPORTRANGE(""https://docs.google.com/spreadsheets/d/19vJNZY_5yjcGF2XGBMNZRCAIB0Kwfpjp8YEOfu-bneM/edit?usp=sharing"",""งานกองทุน!K40"")"),691967.24)</f>
        <v>691967.24</v>
      </c>
      <c r="K823" s="497">
        <f t="shared" ca="1" si="335"/>
        <v>17.952625231080294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IFERROR(__xludf.DUMMYFUNCTION("IMPORTRANGE(""https://docs.google.com/spreadsheets/d/19vJNZY_5yjcGF2XGBMNZRCAIB0Kwfpjp8YEOfu-bneM/edit?usp=sharing"",""งานกองทุน!J40"")"),93)</f>
        <v>93</v>
      </c>
      <c r="K824" s="497">
        <f t="shared" ca="1" si="335"/>
        <v>39.914163090128753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IFERROR(__xludf.DUMMYFUNCTION("IMPORTRANGE(""https://docs.google.com/spreadsheets/d/19vJNZY_5yjcGF2XGBMNZRCAIB0Kwfpjp8YEOfu-bneM/edit?usp=sharing"",""งานกองทุน!U40"")"),7250000)</f>
        <v>7250000</v>
      </c>
      <c r="K827" s="497">
        <f t="shared" ca="1" si="335"/>
        <v>142.71653543307087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IFERROR(__xludf.DUMMYFUNCTION("IMPORTRANGE(""https://docs.google.com/spreadsheets/d/19vJNZY_5yjcGF2XGBMNZRCAIB0Kwfpjp8YEOfu-bneM/edit?usp=sharing"",""งานกองทุน!T40"")"),188)</f>
        <v>188</v>
      </c>
      <c r="K828" s="505">
        <f t="shared" ca="1" si="335"/>
        <v>92.610837438423644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0AD-79C9-46ED-90EF-EDBB2223499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348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6644496</v>
      </c>
      <c r="N8" s="22">
        <f t="shared" ca="1" si="0"/>
        <v>5994316.3100000005</v>
      </c>
      <c r="O8" s="22">
        <f t="shared" ref="O8:O16" ca="1" si="1">IF(L8&gt;0,N8*100/L8,0)</f>
        <v>98.285961475051124</v>
      </c>
      <c r="P8" s="22">
        <f t="shared" ref="P8:P16" ca="1" si="2">IF(M8&gt;0,N8*100/M8,0)</f>
        <v>90.214762865385126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6644496</v>
      </c>
      <c r="N10" s="30">
        <f t="shared" ca="1" si="3"/>
        <v>5994316.3100000005</v>
      </c>
      <c r="O10" s="30">
        <f t="shared" ca="1" si="1"/>
        <v>98.285961475051124</v>
      </c>
      <c r="P10" s="30">
        <f t="shared" ca="1" si="2"/>
        <v>90.214762865385126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6061196</v>
      </c>
      <c r="N11" s="497">
        <f t="shared" ca="1" si="4"/>
        <v>5411016.3100000005</v>
      </c>
      <c r="O11" s="497">
        <f t="shared" ca="1" si="1"/>
        <v>94.738091548830937</v>
      </c>
      <c r="P11" s="497">
        <f t="shared" ca="1" si="2"/>
        <v>89.273079273463523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6061196</v>
      </c>
      <c r="N13" s="93">
        <f t="shared" ca="1" si="5"/>
        <v>5411016.3100000005</v>
      </c>
      <c r="O13" s="93">
        <f t="shared" ca="1" si="1"/>
        <v>94.738091548830937</v>
      </c>
      <c r="P13" s="93">
        <f t="shared" ca="1" si="2"/>
        <v>89.273079273463523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583300</v>
      </c>
      <c r="N14" s="497">
        <f t="shared" ca="1" si="6"/>
        <v>583300</v>
      </c>
      <c r="O14" s="497">
        <f t="shared" ca="1" si="1"/>
        <v>150.60676478182287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583300</v>
      </c>
      <c r="N16" s="52">
        <f t="shared" ca="1" si="7"/>
        <v>583300</v>
      </c>
      <c r="O16" s="52">
        <f t="shared" ca="1" si="1"/>
        <v>150.60676478182287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4715533</v>
      </c>
      <c r="N18" s="22">
        <f t="shared" ca="1" si="8"/>
        <v>4237977.3100000005</v>
      </c>
      <c r="O18" s="22">
        <f t="shared" ref="O18:O26" ca="1" si="9">IF(L18&gt;0,N18*100/L18,0)</f>
        <v>101.7279760633127</v>
      </c>
      <c r="P18" s="22">
        <f t="shared" ref="P18:P26" ca="1" si="10">IF(M18&gt;0,N18*100/M18,0)</f>
        <v>89.872710253538685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4715533</v>
      </c>
      <c r="N20" s="30">
        <f t="shared" ca="1" si="11"/>
        <v>4237977.3100000005</v>
      </c>
      <c r="O20" s="30">
        <f t="shared" ca="1" si="9"/>
        <v>101.7279760633127</v>
      </c>
      <c r="P20" s="30">
        <f t="shared" ca="1" si="10"/>
        <v>89.872710253538685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4132233</v>
      </c>
      <c r="N21" s="497">
        <f t="shared" ca="1" si="12"/>
        <v>3654677.31</v>
      </c>
      <c r="O21" s="497">
        <f t="shared" ca="1" si="9"/>
        <v>96.718103628506171</v>
      </c>
      <c r="P21" s="497">
        <f t="shared" ca="1" si="10"/>
        <v>88.443156762941484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4132233</v>
      </c>
      <c r="N23" s="93">
        <f t="shared" ca="1" si="13"/>
        <v>3654677.31</v>
      </c>
      <c r="O23" s="93">
        <f t="shared" ca="1" si="9"/>
        <v>96.718103628506171</v>
      </c>
      <c r="P23" s="93">
        <f t="shared" ca="1" si="10"/>
        <v>88.443156762941484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583300</v>
      </c>
      <c r="N24" s="497">
        <f t="shared" ca="1" si="14"/>
        <v>583300</v>
      </c>
      <c r="O24" s="497">
        <f t="shared" ca="1" si="9"/>
        <v>150.60676478182287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583300</v>
      </c>
      <c r="N26" s="52">
        <f t="shared" ca="1" si="15"/>
        <v>583300</v>
      </c>
      <c r="O26" s="52">
        <f t="shared" ca="1" si="9"/>
        <v>150.60676478182287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1928963</v>
      </c>
      <c r="N28" s="22">
        <f t="shared" si="16"/>
        <v>1756339</v>
      </c>
      <c r="O28" s="22">
        <f t="shared" ref="O28:O37" ca="1" si="17">IF(L28&gt;0,N28*100/L28,0)</f>
        <v>90.86722649251395</v>
      </c>
      <c r="P28" s="22">
        <f t="shared" ref="P28:P37" ca="1" si="18">IF(M28&gt;0,N28*100/M28,0)</f>
        <v>91.050942915960547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1928963</v>
      </c>
      <c r="N30" s="30">
        <f t="shared" si="19"/>
        <v>1756339</v>
      </c>
      <c r="O30" s="30">
        <f t="shared" ca="1" si="17"/>
        <v>90.86722649251395</v>
      </c>
      <c r="P30" s="30">
        <f t="shared" ca="1" si="18"/>
        <v>91.050942915960547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1928963</v>
      </c>
      <c r="N31" s="497">
        <f t="shared" si="20"/>
        <v>1756339</v>
      </c>
      <c r="O31" s="497">
        <f t="shared" ca="1" si="17"/>
        <v>90.86722649251395</v>
      </c>
      <c r="P31" s="497">
        <f t="shared" ca="1" si="18"/>
        <v>91.050942915960547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1928963</v>
      </c>
      <c r="N33" s="93">
        <f t="shared" si="21"/>
        <v>1756339</v>
      </c>
      <c r="O33" s="93">
        <f t="shared" ca="1" si="17"/>
        <v>90.86722649251395</v>
      </c>
      <c r="P33" s="93">
        <f t="shared" ca="1" si="18"/>
        <v>91.050942915960547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4165990</v>
      </c>
      <c r="M37" s="871">
        <f t="shared" ca="1" si="24"/>
        <v>4715533</v>
      </c>
      <c r="N37" s="871">
        <f t="shared" ca="1" si="24"/>
        <v>4237977.3100000005</v>
      </c>
      <c r="O37" s="871">
        <f t="shared" ca="1" si="17"/>
        <v>101.7279760633127</v>
      </c>
      <c r="P37" s="871">
        <f t="shared" ca="1" si="18"/>
        <v>89.872710253538685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701483</v>
      </c>
      <c r="N41" s="85">
        <f t="shared" ca="1" si="25"/>
        <v>611983</v>
      </c>
      <c r="O41" s="85">
        <f t="shared" ref="O41:O49" ca="1" si="26">IF(L41&gt;0,N41*100/L41,0)</f>
        <v>96.725620357199304</v>
      </c>
      <c r="P41" s="85">
        <f t="shared" ref="P41:P49" ca="1" si="27">IF(M41&gt;0,N41*100/M41,0)</f>
        <v>87.241315897890615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701483</v>
      </c>
      <c r="N43" s="92">
        <f t="shared" ca="1" si="28"/>
        <v>611983</v>
      </c>
      <c r="O43" s="92">
        <f t="shared" ca="1" si="26"/>
        <v>96.725620357199304</v>
      </c>
      <c r="P43" s="92">
        <f t="shared" ca="1" si="27"/>
        <v>87.241315897890615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701483</v>
      </c>
      <c r="N44" s="497">
        <f t="shared" ca="1" si="29"/>
        <v>611983</v>
      </c>
      <c r="O44" s="497">
        <f t="shared" ca="1" si="26"/>
        <v>96.725620357199304</v>
      </c>
      <c r="P44" s="497">
        <f t="shared" ca="1" si="27"/>
        <v>87.241315897890615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IFERROR(__xludf.DUMMYFUNCTION("IMPORTRANGE(""https://docs.google.com/spreadsheets/d/1MeEWN-I1oV_STSDYn1IFDPWt_1FKiwhDph83XaGc0o0/edit?usp=sharing"",""งบพรบ!R41"")"),701483)</f>
        <v>701483</v>
      </c>
      <c r="N46" s="93">
        <f ca="1">IFERROR(__xludf.DUMMYFUNCTION("IMPORTRANGE(""https://docs.google.com/spreadsheets/d/1MeEWN-I1oV_STSDYn1IFDPWt_1FKiwhDph83XaGc0o0/edit?usp=sharing"",""งบพรบ!T41"")"),611983)</f>
        <v>611983</v>
      </c>
      <c r="O46" s="93">
        <f t="shared" ca="1" si="26"/>
        <v>96.725620357199304</v>
      </c>
      <c r="P46" s="93">
        <f t="shared" ca="1" si="27"/>
        <v>87.241315897890615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1154300</v>
      </c>
      <c r="N53" s="116">
        <f t="shared" ca="1" si="31"/>
        <v>1118980.31</v>
      </c>
      <c r="O53" s="116">
        <f t="shared" ref="O53:O61" ca="1" si="32">IF(L53&gt;0,N53*100/L53,0)</f>
        <v>110.6477118560269</v>
      </c>
      <c r="P53" s="116">
        <f t="shared" ref="P53:P61" ca="1" si="33">IF(M53&gt;0,N53*100/M53,0)</f>
        <v>96.940163735597338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1154300</v>
      </c>
      <c r="N55" s="123">
        <f t="shared" ca="1" si="34"/>
        <v>1118980.31</v>
      </c>
      <c r="O55" s="123">
        <f t="shared" ca="1" si="32"/>
        <v>110.6477118560269</v>
      </c>
      <c r="P55" s="123">
        <f t="shared" ca="1" si="33"/>
        <v>96.940163735597338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988400</v>
      </c>
      <c r="N56" s="497">
        <f t="shared" ca="1" si="35"/>
        <v>953080.31</v>
      </c>
      <c r="O56" s="497">
        <f t="shared" ca="1" si="32"/>
        <v>112.73720250768866</v>
      </c>
      <c r="P56" s="497">
        <f t="shared" ca="1" si="33"/>
        <v>96.426579320113319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IFERROR(__xludf.DUMMYFUNCTION("IMPORTRANGE(""https://docs.google.com/spreadsheets/d/1MeEWN-I1oV_STSDYn1IFDPWt_1FKiwhDph83XaGc0o0/edit?usp=sharing"",""งบพรบ!AB41"")"),988400)</f>
        <v>988400</v>
      </c>
      <c r="N58" s="93">
        <f ca="1">IFERROR(__xludf.DUMMYFUNCTION("IMPORTRANGE(""https://docs.google.com/spreadsheets/d/1MeEWN-I1oV_STSDYn1IFDPWt_1FKiwhDph83XaGc0o0/edit?usp=sharing"",""งบพรบ!AD41"")"),953080.31)</f>
        <v>953080.31</v>
      </c>
      <c r="O58" s="93">
        <f t="shared" ca="1" si="32"/>
        <v>112.73720250768866</v>
      </c>
      <c r="P58" s="93">
        <f t="shared" ca="1" si="33"/>
        <v>96.426579320113319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712320</v>
      </c>
      <c r="N66" s="155">
        <f t="shared" ca="1" si="39"/>
        <v>627912</v>
      </c>
      <c r="O66" s="155">
        <f t="shared" ref="O66:O74" ca="1" si="40">IF(L66&gt;0,N66*100/L66,0)</f>
        <v>90.087804878048786</v>
      </c>
      <c r="P66" s="155">
        <f t="shared" ref="P66:P74" ca="1" si="41">IF(M66&gt;0,N66*100/M66,0)</f>
        <v>88.150269541778982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712320</v>
      </c>
      <c r="N68" s="93">
        <f t="shared" ca="1" si="42"/>
        <v>627912</v>
      </c>
      <c r="O68" s="93">
        <f t="shared" ca="1" si="40"/>
        <v>90.087804878048786</v>
      </c>
      <c r="P68" s="93">
        <f t="shared" ca="1" si="41"/>
        <v>88.150269541778982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712320</v>
      </c>
      <c r="N69" s="497">
        <f t="shared" ca="1" si="43"/>
        <v>627912</v>
      </c>
      <c r="O69" s="497">
        <f t="shared" ca="1" si="40"/>
        <v>90.087804878048786</v>
      </c>
      <c r="P69" s="497">
        <f t="shared" ca="1" si="41"/>
        <v>88.150269541778982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IFERROR(__xludf.DUMMYFUNCTION("IMPORTRANGE(""https://docs.google.com/spreadsheets/d/1MeEWN-I1oV_STSDYn1IFDPWt_1FKiwhDph83XaGc0o0/edit?usp=sharing"",""งบพรบ!AL41"")"),712320)</f>
        <v>712320</v>
      </c>
      <c r="N71" s="93">
        <f ca="1">IFERROR(__xludf.DUMMYFUNCTION("IMPORTRANGE(""https://docs.google.com/spreadsheets/d/1MeEWN-I1oV_STSDYn1IFDPWt_1FKiwhDph83XaGc0o0/edit?usp=sharing"",""งบพรบ!AN41"")"),627912)</f>
        <v>627912</v>
      </c>
      <c r="O71" s="93">
        <f t="shared" ca="1" si="40"/>
        <v>90.087804878048786</v>
      </c>
      <c r="P71" s="93">
        <f t="shared" ca="1" si="41"/>
        <v>88.150269541778982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111880</v>
      </c>
      <c r="N88" s="155">
        <f t="shared" ca="1" si="49"/>
        <v>111880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111880</v>
      </c>
      <c r="N90" s="93">
        <f t="shared" ca="1" si="52"/>
        <v>111880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111880</v>
      </c>
      <c r="N91" s="497">
        <f t="shared" ca="1" si="53"/>
        <v>111880</v>
      </c>
      <c r="O91" s="497">
        <f t="shared" ca="1" si="50"/>
        <v>100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IFERROR(__xludf.DUMMYFUNCTION("IMPORTRANGE(""https://docs.google.com/spreadsheets/d/1MeEWN-I1oV_STSDYn1IFDPWt_1FKiwhDph83XaGc0o0/edit?usp=sharing"",""งบพรบ!AV41"")"),111880)</f>
        <v>111880</v>
      </c>
      <c r="N93" s="93">
        <f ca="1">IFERROR(__xludf.DUMMYFUNCTION("IMPORTRANGE(""https://docs.google.com/spreadsheets/d/1MeEWN-I1oV_STSDYn1IFDPWt_1FKiwhDph83XaGc0o0/edit?usp=sharing"",""งบพรบ!AX41"")"),111880)</f>
        <v>111880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8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489055</v>
      </c>
      <c r="N132" s="155">
        <f t="shared" ca="1" si="69"/>
        <v>445615</v>
      </c>
      <c r="O132" s="155">
        <f t="shared" ref="O132:O140" ca="1" si="70">IF(L132&gt;0,N132*100/L132,0)</f>
        <v>91.117563464232035</v>
      </c>
      <c r="P132" s="155">
        <f t="shared" ref="P132:P140" ca="1" si="71">IF(M132&gt;0,N132*100/M132,0)</f>
        <v>91.117563464232035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489055</v>
      </c>
      <c r="N134" s="93">
        <f t="shared" ca="1" si="72"/>
        <v>445615</v>
      </c>
      <c r="O134" s="93">
        <f t="shared" ca="1" si="70"/>
        <v>91.117563464232035</v>
      </c>
      <c r="P134" s="93">
        <f t="shared" ca="1" si="71"/>
        <v>91.117563464232035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386055</v>
      </c>
      <c r="N135" s="497">
        <f t="shared" ca="1" si="73"/>
        <v>342615</v>
      </c>
      <c r="O135" s="497">
        <f t="shared" ca="1" si="70"/>
        <v>88.747717294167927</v>
      </c>
      <c r="P135" s="497">
        <f t="shared" ca="1" si="71"/>
        <v>88.747717294167927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IFERROR(__xludf.DUMMYFUNCTION("IMPORTRANGE(""https://docs.google.com/spreadsheets/d/1MeEWN-I1oV_STSDYn1IFDPWt_1FKiwhDph83XaGc0o0/edit?usp=sharing"",""งบพรบ!BP41"")"),386055)</f>
        <v>386055</v>
      </c>
      <c r="N137" s="93">
        <f ca="1">IFERROR(__xludf.DUMMYFUNCTION("IMPORTRANGE(""https://docs.google.com/spreadsheets/d/1MeEWN-I1oV_STSDYn1IFDPWt_1FKiwhDph83XaGc0o0/edit?usp=sharing"",""งบพรบ!BR41"")"),342615)</f>
        <v>342615</v>
      </c>
      <c r="O137" s="93">
        <f t="shared" ca="1" si="70"/>
        <v>88.747717294167927</v>
      </c>
      <c r="P137" s="93">
        <f t="shared" ca="1" si="71"/>
        <v>88.747717294167927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7840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7840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7840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IFERROR(__xludf.DUMMYFUNCTION("IMPORTRANGE(""https://docs.google.com/spreadsheets/d/1MeEWN-I1oV_STSDYn1IFDPWt_1FKiwhDph83XaGc0o0/edit?usp=sharing"",""งบพรบ!CB41"")"),7840)</f>
        <v>7840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38155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57.803695452758483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38155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57.803695452758483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38155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57.803695452758483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IFERROR(__xludf.DUMMYFUNCTION("IMPORTRANGE(""https://docs.google.com/spreadsheets/d/1MeEWN-I1oV_STSDYn1IFDPWt_1FKiwhDph83XaGc0o0/edit?usp=sharing"",""งบพรบ!CJ41"")"),38155)</f>
        <v>38155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57.803695452758483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72500</v>
      </c>
      <c r="N181" s="155">
        <f t="shared" ca="1" si="92"/>
        <v>60793</v>
      </c>
      <c r="O181" s="155">
        <f t="shared" ref="O181:O189" ca="1" si="93">IF(L181&gt;0,N181*100/L181,0)</f>
        <v>83.852413793103452</v>
      </c>
      <c r="P181" s="155">
        <f t="shared" ref="P181:P189" ca="1" si="94">IF(M181&gt;0,N181*100/M181,0)</f>
        <v>83.852413793103452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72500</v>
      </c>
      <c r="N183" s="93">
        <f t="shared" ca="1" si="95"/>
        <v>60793</v>
      </c>
      <c r="O183" s="93">
        <f t="shared" ca="1" si="93"/>
        <v>83.852413793103452</v>
      </c>
      <c r="P183" s="93">
        <f t="shared" ca="1" si="94"/>
        <v>83.852413793103452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72500</v>
      </c>
      <c r="N184" s="497">
        <f t="shared" ca="1" si="96"/>
        <v>60793</v>
      </c>
      <c r="O184" s="497">
        <f t="shared" ca="1" si="93"/>
        <v>83.852413793103452</v>
      </c>
      <c r="P184" s="497">
        <f t="shared" ca="1" si="94"/>
        <v>83.852413793103452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IFERROR(__xludf.DUMMYFUNCTION("IMPORTRANGE(""https://docs.google.com/spreadsheets/d/1MeEWN-I1oV_STSDYn1IFDPWt_1FKiwhDph83XaGc0o0/edit?usp=sharing"",""งบพรบ!CT41"")"),72500)</f>
        <v>72500</v>
      </c>
      <c r="N186" s="93">
        <f ca="1">IFERROR(__xludf.DUMMYFUNCTION("IMPORTRANGE(""https://docs.google.com/spreadsheets/d/1MeEWN-I1oV_STSDYn1IFDPWt_1FKiwhDph83XaGc0o0/edit?usp=sharing"",""งบพรบ!CV41"")"),60793)</f>
        <v>60793</v>
      </c>
      <c r="O186" s="93">
        <f t="shared" ca="1" si="93"/>
        <v>83.852413793103452</v>
      </c>
      <c r="P186" s="93">
        <f t="shared" ca="1" si="94"/>
        <v>83.852413793103452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20+20+29</f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7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7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1000</v>
      </c>
      <c r="O217" s="155">
        <f ca="1">IF(L217&gt;0,N217*100/L217,0)</f>
        <v>7.4074074074074074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7">
        <v>1000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7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IFERROR(__xludf.DUMMYFUNCTION("IMPORTRANGE(""https://docs.google.com/spreadsheets/d/1MeEWN-I1oV_STSDYn1IFDPWt_1FKiwhDph83XaGc0o0/edit?usp=sharing"",""งบพรบ!DD41"")"),26900)</f>
        <v>26900</v>
      </c>
      <c r="N266" s="93">
        <f ca="1">IFERROR(__xludf.DUMMYFUNCTION("IMPORTRANGE(""https://docs.google.com/spreadsheets/d/1MeEWN-I1oV_STSDYn1IFDPWt_1FKiwhDph83XaGc0o0/edit?usp=sharing"",""งบพรบ!DF41"")"),23900)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50</v>
      </c>
      <c r="J276" s="883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10960</v>
      </c>
      <c r="O277" s="155">
        <f t="shared" ref="O277:O285" ca="1" si="126">IF(L277&gt;0,N277*100/L277,0)</f>
        <v>48.4312859036677</v>
      </c>
      <c r="P277" s="155">
        <f t="shared" ref="P277:P285" ca="1" si="127">IF(M277&gt;0,N277*100/M277,0)</f>
        <v>48.4312859036677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10960</v>
      </c>
      <c r="O279" s="93">
        <f t="shared" ca="1" si="126"/>
        <v>48.4312859036677</v>
      </c>
      <c r="P279" s="93">
        <f t="shared" ca="1" si="127"/>
        <v>48.4312859036677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10960</v>
      </c>
      <c r="O280" s="497">
        <f t="shared" ca="1" si="126"/>
        <v>48.4312859036677</v>
      </c>
      <c r="P280" s="497">
        <f t="shared" ca="1" si="127"/>
        <v>48.4312859036677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IFERROR(__xludf.DUMMYFUNCTION("IMPORTRANGE(""https://docs.google.com/spreadsheets/d/1MeEWN-I1oV_STSDYn1IFDPWt_1FKiwhDph83XaGc0o0/edit?usp=sharing"",""งบพรบ!DN41"")"),22630)</f>
        <v>22630</v>
      </c>
      <c r="N282" s="93">
        <f ca="1">IFERROR(__xludf.DUMMYFUNCTION("IMPORTRANGE(""https://docs.google.com/spreadsheets/d/1MeEWN-I1oV_STSDYn1IFDPWt_1FKiwhDph83XaGc0o0/edit?usp=sharing"",""งบพรบ!DP41"")"),10960)</f>
        <v>10960</v>
      </c>
      <c r="O282" s="93">
        <f t="shared" ca="1" si="126"/>
        <v>48.4312859036677</v>
      </c>
      <c r="P282" s="93">
        <f t="shared" ca="1" si="127"/>
        <v>48.4312859036677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IFERROR(__xludf.DUMMYFUNCTION("IMPORTRANGE(""https://docs.google.com/spreadsheets/d/1QqKyyYR6Q21VydFLVH3TRQUabQu_ym0Zz7PgGX0-kHA/edit?usp=sharing"",""แผน!EB41"")"),5)</f>
        <v>5</v>
      </c>
      <c r="J288" s="678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47740</v>
      </c>
      <c r="O298" s="155">
        <f t="shared" ref="O298:O306" ca="1" si="136">IF(L298&gt;0,N298*100/L298,0)</f>
        <v>57.936893203883493</v>
      </c>
      <c r="P298" s="155">
        <f t="shared" ref="P298:P306" ca="1" si="137">IF(M298&gt;0,N298*100/M298,0)</f>
        <v>57.936893203883493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47740</v>
      </c>
      <c r="O300" s="93">
        <f t="shared" ca="1" si="136"/>
        <v>57.936893203883493</v>
      </c>
      <c r="P300" s="93">
        <f t="shared" ca="1" si="137"/>
        <v>57.936893203883493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47740</v>
      </c>
      <c r="O301" s="497">
        <f t="shared" ca="1" si="136"/>
        <v>57.936893203883493</v>
      </c>
      <c r="P301" s="497">
        <f t="shared" ca="1" si="137"/>
        <v>57.936893203883493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IFERROR(__xludf.DUMMYFUNCTION("IMPORTRANGE(""https://docs.google.com/spreadsheets/d/1MeEWN-I1oV_STSDYn1IFDPWt_1FKiwhDph83XaGc0o0/edit?usp=sharing"",""งบพรบ!DX41"")"),82400)</f>
        <v>82400</v>
      </c>
      <c r="N303" s="93">
        <f ca="1">IFERROR(__xludf.DUMMYFUNCTION("IMPORTRANGE(""https://docs.google.com/spreadsheets/d/1MeEWN-I1oV_STSDYn1IFDPWt_1FKiwhDph83XaGc0o0/edit?usp=sharing"",""งบพรบ!DZ41"")"),47740)</f>
        <v>47740</v>
      </c>
      <c r="O303" s="93">
        <f t="shared" ca="1" si="136"/>
        <v>57.936893203883493</v>
      </c>
      <c r="P303" s="93">
        <f t="shared" ca="1" si="137"/>
        <v>57.936893203883493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917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9625</v>
      </c>
      <c r="K327" s="445">
        <f ca="1">IF(I327&gt;0,J327*100/I327,0)</f>
        <v>300.78125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377500</v>
      </c>
      <c r="N328" s="155">
        <f t="shared" ca="1" si="149"/>
        <v>365553</v>
      </c>
      <c r="O328" s="155">
        <f t="shared" ref="O328:O336" ca="1" si="150">IF(L328&gt;0,N328*100/L328,0)</f>
        <v>204.2195530726257</v>
      </c>
      <c r="P328" s="155">
        <f t="shared" ref="P328:P336" ca="1" si="151">IF(M328&gt;0,N328*100/M328,0)</f>
        <v>96.835231788079469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377500</v>
      </c>
      <c r="N330" s="93">
        <f t="shared" ca="1" si="152"/>
        <v>365553</v>
      </c>
      <c r="O330" s="93">
        <f t="shared" ca="1" si="150"/>
        <v>204.2195530726257</v>
      </c>
      <c r="P330" s="93">
        <f t="shared" ca="1" si="151"/>
        <v>96.835231788079469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169553</v>
      </c>
      <c r="O331" s="497">
        <f t="shared" ca="1" si="150"/>
        <v>94.72234636871508</v>
      </c>
      <c r="P331" s="497">
        <f t="shared" ca="1" si="151"/>
        <v>93.417630853994496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IFERROR(__xludf.DUMMYFUNCTION("IMPORTRANGE(""https://docs.google.com/spreadsheets/d/1MeEWN-I1oV_STSDYn1IFDPWt_1FKiwhDph83XaGc0o0/edit?usp=sharing"",""งบพรบ!ER41"")"),181500)</f>
        <v>181500</v>
      </c>
      <c r="N333" s="93">
        <f ca="1">IFERROR(__xludf.DUMMYFUNCTION("IMPORTRANGE(""https://docs.google.com/spreadsheets/d/1MeEWN-I1oV_STSDYn1IFDPWt_1FKiwhDph83XaGc0o0/edit?usp=sharing"",""งบพรบ!ET41"")"),169553)</f>
        <v>169553</v>
      </c>
      <c r="O333" s="93">
        <f t="shared" ca="1" si="150"/>
        <v>94.72234636871508</v>
      </c>
      <c r="P333" s="93">
        <f t="shared" ca="1" si="151"/>
        <v>93.417630853994496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196000</v>
      </c>
      <c r="N334" s="497">
        <f t="shared" ca="1" si="154"/>
        <v>196000</v>
      </c>
      <c r="O334" s="497">
        <f t="shared" ca="1" si="150"/>
        <v>0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IFERROR(__xludf.DUMMYFUNCTION("IMPORTRANGE(""https://docs.google.com/spreadsheets/d/1MeEWN-I1oV_STSDYn1IFDPWt_1FKiwhDph83XaGc0o0/edit?usp=sharing"",""งบพรบ!ES41"")"),196000)</f>
        <v>196000</v>
      </c>
      <c r="N336" s="93">
        <f ca="1">IFERROR(__xludf.DUMMYFUNCTION("IMPORTRANGE(""https://docs.google.com/spreadsheets/d/1MeEWN-I1oV_STSDYn1IFDPWt_1FKiwhDph83XaGc0o0/edit?usp=sharing"",""งบพรบ!EU41"")"),196000)</f>
        <v>196000</v>
      </c>
      <c r="O336" s="93">
        <f t="shared" ca="1" si="150"/>
        <v>0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IFERROR(__xludf.DUMMYFUNCTION("IMPORTRANGE(""https://docs.google.com/spreadsheets/d/1kVcqe37tkHyjCSG3S0O1AXqVkqjo8mSIZil3BcpIysc/edit?usp=sharing"",""ศูนย์!D41"")"),9167)</f>
        <v>9167</v>
      </c>
      <c r="K338" s="497">
        <f ca="1">IF(I338&gt;0,J338*100/I338,0)</f>
        <v>286.46875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IFERROR(__xludf.DUMMYFUNCTION("IMPORTRANGE(""https://docs.google.com/spreadsheets/d/1kVcqe37tkHyjCSG3S0O1AXqVkqjo8mSIZil3BcpIysc/edit?usp=sharing"",""ศูนย์!E41"")"),18)</f>
        <v>18</v>
      </c>
      <c r="K340" s="497">
        <f ca="1">IF(I340&gt;0,J340*100/I340,0)</f>
        <v>225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IFERROR(__xludf.DUMMYFUNCTION("IMPORTRANGE(""https://docs.google.com/spreadsheets/d/1kVcqe37tkHyjCSG3S0O1AXqVkqjo8mSIZil3BcpIysc/edit?usp=sharing"",""ศูนย์!F41"")"),458)</f>
        <v>458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891770</v>
      </c>
      <c r="N345" s="155">
        <f t="shared" ca="1" si="155"/>
        <v>755966</v>
      </c>
      <c r="O345" s="155">
        <f t="shared" ref="O345:O353" ca="1" si="156">IF(L345&gt;0,N345*100/L345,0)</f>
        <v>95.47797971633176</v>
      </c>
      <c r="P345" s="155">
        <f t="shared" ref="P345:P353" ca="1" si="157">IF(M345&gt;0,N345*100/M345,0)</f>
        <v>84.771409668412261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891770</v>
      </c>
      <c r="N347" s="93">
        <f t="shared" ca="1" si="158"/>
        <v>755966</v>
      </c>
      <c r="O347" s="93">
        <f t="shared" ca="1" si="156"/>
        <v>95.47797971633176</v>
      </c>
      <c r="P347" s="93">
        <f t="shared" ca="1" si="157"/>
        <v>84.771409668412261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800170</v>
      </c>
      <c r="N348" s="497">
        <f t="shared" ca="1" si="159"/>
        <v>664366</v>
      </c>
      <c r="O348" s="497">
        <f t="shared" ca="1" si="156"/>
        <v>94.886384735135749</v>
      </c>
      <c r="P348" s="497">
        <f t="shared" ca="1" si="157"/>
        <v>83.028106527362937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IFERROR(__xludf.DUMMYFUNCTION("IMPORTRANGE(""https://docs.google.com/spreadsheets/d/1MeEWN-I1oV_STSDYn1IFDPWt_1FKiwhDph83XaGc0o0/edit?usp=sharing"",""งบพรบ!FB41"")"),800170)</f>
        <v>800170</v>
      </c>
      <c r="N350" s="93">
        <f ca="1">IFERROR(__xludf.DUMMYFUNCTION("IMPORTRANGE(""https://docs.google.com/spreadsheets/d/1MeEWN-I1oV_STSDYn1IFDPWt_1FKiwhDph83XaGc0o0/edit?usp=sharing"",""งบพรบ!FD41"")"),664366)</f>
        <v>664366</v>
      </c>
      <c r="O350" s="93">
        <f t="shared" ca="1" si="156"/>
        <v>94.886384735135749</v>
      </c>
      <c r="P350" s="93">
        <f t="shared" ca="1" si="157"/>
        <v>83.028106527362937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517</v>
      </c>
      <c r="K355" s="465">
        <f ca="1">IF(I355&gt;0,J355*100/I355,0)</f>
        <v>97.547169811320757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IFERROR(__xludf.DUMMYFUNCTION("IMPORTRANGE(""https://docs.google.com/spreadsheets/d/1XWAQStnk-4SwqDmLtmXYiTMKHgktTP8We1SCoS47DrQ/edit?usp=sharing"",""จัดที่ดิน!W41"")"),510)</f>
        <v>510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IFERROR(__xludf.DUMMYFUNCTION("IMPORTRANGE(""https://docs.google.com/spreadsheets/d/1XWAQStnk-4SwqDmLtmXYiTMKHgktTP8We1SCoS47DrQ/edit?usp=sharing"",""จัดที่ดิน!X41"")"),3571.52999999999)</f>
        <v>3571.5299999999902</v>
      </c>
      <c r="K359" s="497">
        <f t="shared" ca="1" si="161"/>
        <v>75.989999999999796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IFERROR(__xludf.DUMMYFUNCTION("IMPORTRANGE(""https://docs.google.com/spreadsheets/d/1XWAQStnk-4SwqDmLtmXYiTMKHgktTP8We1SCoS47DrQ/edit?usp=sharing"",""จัดที่ดิน!Y41"")"),522)</f>
        <v>522</v>
      </c>
      <c r="K360" s="497">
        <f t="shared" ca="1" si="161"/>
        <v>98.490566037735846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IFERROR(__xludf.DUMMYFUNCTION("IMPORTRANGE(""https://docs.google.com/spreadsheets/d/1XWAQStnk-4SwqDmLtmXYiTMKHgktTP8We1SCoS47DrQ/edit?usp=sharing"",""จัดที่ดิน!Z41"")"),3657.02999999999)</f>
        <v>3657.0299999999902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IFERROR(__xludf.DUMMYFUNCTION("IMPORTRANGE(""https://docs.google.com/spreadsheets/d/1XWAQStnk-4SwqDmLtmXYiTMKHgktTP8We1SCoS47DrQ/edit?usp=sharing"",""จัดที่ดิน!AA41"")"),517)</f>
        <v>517</v>
      </c>
      <c r="K362" s="497">
        <f t="shared" ca="1" si="161"/>
        <v>97.547169811320757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IFERROR(__xludf.DUMMYFUNCTION("IMPORTRANGE(""https://docs.google.com/spreadsheets/d/1XWAQStnk-4SwqDmLtmXYiTMKHgktTP8We1SCoS47DrQ/edit?usp=sharing"",""จัดที่ดิน!AB41"")"),3634.14)</f>
        <v>3634.14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1131</v>
      </c>
      <c r="K364" s="479">
        <f t="shared" ca="1" si="161"/>
        <v>99.647577092511014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224</v>
      </c>
      <c r="K365" s="491">
        <f t="shared" ca="1" si="161"/>
        <v>160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IFERROR(__xludf.DUMMYFUNCTION("IMPORTRANGE(""https://docs.google.com/spreadsheets/d/1XWAQStnk-4SwqDmLtmXYiTMKHgktTP8We1SCoS47DrQ/edit?usp=sharing"",""จัดที่ดิน!E41"")"),215)</f>
        <v>215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IFERROR(__xludf.DUMMYFUNCTION("IMPORTRANGE(""https://docs.google.com/spreadsheets/d/1XWAQStnk-4SwqDmLtmXYiTMKHgktTP8We1SCoS47DrQ/edit?usp=sharing"",""จัดที่ดิน!F41"")"),1464.39)</f>
        <v>1464.39</v>
      </c>
      <c r="K369" s="497">
        <f t="shared" ca="1" si="163"/>
        <v>104.59928571428571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IFERROR(__xludf.DUMMYFUNCTION("IMPORTRANGE(""https://docs.google.com/spreadsheets/d/1XWAQStnk-4SwqDmLtmXYiTMKHgktTP8We1SCoS47DrQ/edit?usp=sharing"",""จัดที่ดิน!G41"")"),227)</f>
        <v>227</v>
      </c>
      <c r="K370" s="497">
        <f t="shared" ca="1" si="163"/>
        <v>162.14285714285714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IFERROR(__xludf.DUMMYFUNCTION("IMPORTRANGE(""https://docs.google.com/spreadsheets/d/1XWAQStnk-4SwqDmLtmXYiTMKHgktTP8We1SCoS47DrQ/edit?usp=sharing"",""จัดที่ดิน!H41"")"),1536.08)</f>
        <v>1536.08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IFERROR(__xludf.DUMMYFUNCTION("IMPORTRANGE(""https://docs.google.com/spreadsheets/d/1XWAQStnk-4SwqDmLtmXYiTMKHgktTP8We1SCoS47DrQ/edit?usp=sharing"",""จัดที่ดิน!I41"")"),224)</f>
        <v>224</v>
      </c>
      <c r="K372" s="497">
        <f t="shared" ca="1" si="163"/>
        <v>160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IFERROR(__xludf.DUMMYFUNCTION("IMPORTRANGE(""https://docs.google.com/spreadsheets/d/1XWAQStnk-4SwqDmLtmXYiTMKHgktTP8We1SCoS47DrQ/edit?usp=sharing"",""จัดที่ดิน!J41"")"),1516.23)</f>
        <v>1516.23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907</v>
      </c>
      <c r="K374" s="491">
        <f t="shared" ca="1" si="163"/>
        <v>91.155778894472363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IFERROR(__xludf.DUMMYFUNCTION("IMPORTRANGE(""https://docs.google.com/spreadsheets/d/1XWAQStnk-4SwqDmLtmXYiTMKHgktTP8We1SCoS47DrQ/edit?usp=sharing"",""จัดที่ดิน!AH41"")"),295)</f>
        <v>295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IFERROR(__xludf.DUMMYFUNCTION("IMPORTRANGE(""https://docs.google.com/spreadsheets/d/1XWAQStnk-4SwqDmLtmXYiTMKHgktTP8We1SCoS47DrQ/edit?usp=sharing"",""จัดที่ดิน!AI41"")"),2107.14)</f>
        <v>2107.14</v>
      </c>
      <c r="K378" s="497">
        <f t="shared" ca="1" si="164"/>
        <v>63.852727272727272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IFERROR(__xludf.DUMMYFUNCTION("IMPORTRANGE(""https://docs.google.com/spreadsheets/d/1XWAQStnk-4SwqDmLtmXYiTMKHgktTP8We1SCoS47DrQ/edit?usp=sharing"",""จัดที่ดิน!AJ41"")"),909)</f>
        <v>909</v>
      </c>
      <c r="K379" s="497">
        <f t="shared" ca="1" si="164"/>
        <v>91.356783919597987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IFERROR(__xludf.DUMMYFUNCTION("IMPORTRANGE(""https://docs.google.com/spreadsheets/d/1XWAQStnk-4SwqDmLtmXYiTMKHgktTP8We1SCoS47DrQ/edit?usp=sharing"",""จัดที่ดิน!AK41"")"),9554.86)</f>
        <v>9554.86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IFERROR(__xludf.DUMMYFUNCTION("IMPORTRANGE(""https://docs.google.com/spreadsheets/d/1XWAQStnk-4SwqDmLtmXYiTMKHgktTP8We1SCoS47DrQ/edit?usp=sharing"",""จัดที่ดิน!AL41"")"),907)</f>
        <v>907</v>
      </c>
      <c r="K381" s="497">
        <f t="shared" ca="1" si="164"/>
        <v>91.155778894472363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IFERROR(__xludf.DUMMYFUNCTION("IMPORTRANGE(""https://docs.google.com/spreadsheets/d/1XWAQStnk-4SwqDmLtmXYiTMKHgktTP8We1SCoS47DrQ/edit?usp=sharing"",""จัดที่ดิน!AM41"")"),9538.42)</f>
        <v>9538.42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1928963</v>
      </c>
      <c r="N414" s="552">
        <f t="shared" si="181"/>
        <v>1756339</v>
      </c>
      <c r="O414" s="552">
        <f ca="1">IF(L414&gt;0,N414*100/L414,0)</f>
        <v>90.86722649251395</v>
      </c>
      <c r="P414" s="552">
        <f ca="1">IF(M414&gt;0,N414*100/M414,0)</f>
        <v>91.050942915960547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75965</v>
      </c>
      <c r="O419" s="155">
        <f t="shared" ref="O419:O424" ca="1" si="185">IF(L419&gt;0,N419*100/L419,0)</f>
        <v>96.573862191711157</v>
      </c>
      <c r="P419" s="155">
        <f t="shared" ref="P419:P424" ca="1" si="186">IF(M419&gt;0,N419*100/M419,0)</f>
        <v>96.573862191711157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75965</v>
      </c>
      <c r="O421" s="93">
        <f t="shared" ca="1" si="185"/>
        <v>96.573862191711157</v>
      </c>
      <c r="P421" s="93">
        <f t="shared" ca="1" si="186"/>
        <v>96.573862191711157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75965</v>
      </c>
      <c r="O422" s="497">
        <f t="shared" ca="1" si="185"/>
        <v>96.573862191711157</v>
      </c>
      <c r="P422" s="497">
        <f t="shared" ca="1" si="186"/>
        <v>96.573862191711157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75965</v>
      </c>
      <c r="O424" s="93">
        <f t="shared" ca="1" si="185"/>
        <v>96.573862191711157</v>
      </c>
      <c r="P424" s="93">
        <f t="shared" ca="1" si="186"/>
        <v>96.573862191711157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f>47480+4800</f>
        <v>52280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f>8660+3230+3270+8525</f>
        <v>23685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588598</v>
      </c>
      <c r="O444" s="195">
        <f t="shared" ref="O444:O449" ca="1" si="198">IF(L444&gt;0,N444*100/L444,0)</f>
        <v>95.446260621391971</v>
      </c>
      <c r="P444" s="195">
        <f t="shared" ref="P444:P449" ca="1" si="199">IF(M444&gt;0,N444*100/M444,0)</f>
        <v>95.446260621391971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588598</v>
      </c>
      <c r="O446" s="93">
        <f t="shared" ca="1" si="198"/>
        <v>95.446260621391971</v>
      </c>
      <c r="P446" s="93">
        <f t="shared" ca="1" si="199"/>
        <v>95.446260621391971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588598</v>
      </c>
      <c r="O447" s="497">
        <f t="shared" ca="1" si="198"/>
        <v>95.446260621391971</v>
      </c>
      <c r="P447" s="497">
        <f t="shared" ca="1" si="199"/>
        <v>95.446260621391971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588598</v>
      </c>
      <c r="O449" s="93">
        <f t="shared" ca="1" si="198"/>
        <v>95.446260621391971</v>
      </c>
      <c r="P449" s="93">
        <f t="shared" ca="1" si="199"/>
        <v>95.446260621391971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f>112640+19840+10480</f>
        <v>142960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f>264600+8400</f>
        <v>273000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f>64566+11700+12566+13000+12566</f>
        <v>114398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f>8380+6000+1480+1760+5490+16800+10830+5820+1680</f>
        <v>58240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486318</v>
      </c>
      <c r="O467" s="195">
        <f t="shared" ref="O467:O472" ca="1" si="207">IF(L467&gt;0,N467*100/L467,0)</f>
        <v>98.904826694162935</v>
      </c>
      <c r="P467" s="195">
        <f t="shared" ref="P467:P472" ca="1" si="208">IF(M467&gt;0,N467*100/M467,0)</f>
        <v>98.904826694162935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486318</v>
      </c>
      <c r="O469" s="93">
        <f t="shared" ca="1" si="207"/>
        <v>98.904826694162935</v>
      </c>
      <c r="P469" s="93">
        <f t="shared" ca="1" si="208"/>
        <v>98.904826694162935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486318</v>
      </c>
      <c r="O470" s="497">
        <f t="shared" ca="1" si="207"/>
        <v>98.904826694162935</v>
      </c>
      <c r="P470" s="497">
        <f t="shared" ca="1" si="208"/>
        <v>98.904826694162935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486318</v>
      </c>
      <c r="O472" s="93">
        <f t="shared" ca="1" si="207"/>
        <v>98.904826694162935</v>
      </c>
      <c r="P472" s="93">
        <f t="shared" ca="1" si="208"/>
        <v>98.904826694162935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f>59850+7400-972</f>
        <v>66278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f>372000+4000</f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f>14180+3350+1300+2300+1120+1360+19790+1760-1120</f>
        <v>44040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/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IFERROR(__xludf.DUMMYFUNCTION("IMPORTRANGE(""https://docs.google.com/spreadsheets/d/1QqKyyYR6Q21VydFLVH3TRQUabQu_ym0Zz7PgGX0-kHA/edit?usp=sharing"",""แผน!GU41"")"),0)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38042</v>
      </c>
      <c r="J543" s="684">
        <f t="shared" si="235"/>
        <v>38042</v>
      </c>
      <c r="K543" s="685">
        <f t="shared" ca="1" si="234"/>
        <v>100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325025</v>
      </c>
      <c r="N544" s="155">
        <f t="shared" si="236"/>
        <v>260244</v>
      </c>
      <c r="O544" s="155">
        <f t="shared" ref="O544:O549" ca="1" si="237">IF(L544&gt;0,N544*100/L544,0)</f>
        <v>79.749942541944378</v>
      </c>
      <c r="P544" s="155">
        <f t="shared" ref="P544:P549" ca="1" si="238">IF(M544&gt;0,N544*100/M544,0)</f>
        <v>80.068917775555732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325025</v>
      </c>
      <c r="N546" s="93">
        <f t="shared" si="240"/>
        <v>260244</v>
      </c>
      <c r="O546" s="93">
        <f t="shared" ca="1" si="237"/>
        <v>79.749942541944378</v>
      </c>
      <c r="P546" s="93">
        <f t="shared" ca="1" si="238"/>
        <v>80.068917775555732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325025</v>
      </c>
      <c r="N547" s="497">
        <f t="shared" si="241"/>
        <v>260244</v>
      </c>
      <c r="O547" s="497">
        <f t="shared" ca="1" si="237"/>
        <v>79.749942541944378</v>
      </c>
      <c r="P547" s="497">
        <f t="shared" ca="1" si="238"/>
        <v>80.068917775555732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L549-1300</f>
        <v>325025</v>
      </c>
      <c r="N549" s="93">
        <f>N550+N551+N552+N553+N554</f>
        <v>260244</v>
      </c>
      <c r="O549" s="93">
        <f t="shared" ca="1" si="237"/>
        <v>79.749942541944378</v>
      </c>
      <c r="P549" s="93">
        <f t="shared" ca="1" si="238"/>
        <v>80.068917775555732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f>65000+11700+13000+12566+13000</f>
        <v>115266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14850+12000+1960+2320+5410+16705+6750+16850+1300+32404-115+34544</f>
        <v>144978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38042</v>
      </c>
      <c r="J559" s="705">
        <f t="shared" si="245"/>
        <v>38042</v>
      </c>
      <c r="K559" s="674">
        <f t="shared" ref="K559:K561" ca="1" si="246">IF(I559&gt;0,J559*100/I559,0)</f>
        <v>100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8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8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8">
        <f t="shared" ref="J576:J577" si="250">J578+J580+J582+J588+J590</f>
        <v>38042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8">
        <f t="shared" si="250"/>
        <v>3787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35800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3597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98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10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1026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88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87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22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1118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92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391.38</v>
      </c>
      <c r="J592" s="705">
        <f t="shared" si="253"/>
        <v>391.4</v>
      </c>
      <c r="K592" s="674">
        <f t="shared" ref="K592:K594" ca="1" si="254">IF(I592&gt;0,J592*100/I592,0)</f>
        <v>100.00511012315397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391.4</v>
      </c>
      <c r="K593" s="411">
        <f t="shared" ca="1" si="254"/>
        <v>100.00511012315397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28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386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27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386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27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5.4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5.4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IFERROR(__xludf.DUMMYFUNCTION("IMPORTRANGE(""https://docs.google.com/spreadsheets/d/1QqKyyYR6Q21VydFLVH3TRQUabQu_ym0Zz7PgGX0-kHA/edit?usp=sharing"",""แผน!HL41"")"),0)</f>
        <v>0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IFERROR(__xludf.DUMMYFUNCTION("IMPORTRANGE(""https://docs.google.com/spreadsheets/d/1QqKyyYR6Q21VydFLVH3TRQUabQu_ym0Zz7PgGX0-kHA/edit?usp=sharing"",""แผน!HK41"")"),0)</f>
        <v>0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205</v>
      </c>
      <c r="J628" s="738">
        <f t="shared" ca="1" si="262"/>
        <v>162</v>
      </c>
      <c r="K628" s="739">
        <f ca="1">IF(I628&gt;0,J628*100/I628,0)</f>
        <v>79.024390243902445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416895</v>
      </c>
      <c r="N629" s="195">
        <f t="shared" si="263"/>
        <v>345214</v>
      </c>
      <c r="O629" s="195">
        <f t="shared" ref="O629:O634" ca="1" si="264">IF(L629&gt;0,N629*100/L629,0)</f>
        <v>82.292756767065157</v>
      </c>
      <c r="P629" s="195">
        <f t="shared" ref="P629:P634" ca="1" si="265">IF(M629&gt;0,N629*100/M629,0)</f>
        <v>82.805982321687722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416895</v>
      </c>
      <c r="N631" s="93">
        <f t="shared" si="266"/>
        <v>345214</v>
      </c>
      <c r="O631" s="93">
        <f t="shared" ca="1" si="264"/>
        <v>82.292756767065157</v>
      </c>
      <c r="P631" s="93">
        <f t="shared" ca="1" si="265"/>
        <v>82.805982321687722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416895</v>
      </c>
      <c r="N632" s="497">
        <f t="shared" si="267"/>
        <v>345214</v>
      </c>
      <c r="O632" s="497">
        <f t="shared" ca="1" si="264"/>
        <v>82.292756767065157</v>
      </c>
      <c r="P632" s="497">
        <f t="shared" ca="1" si="265"/>
        <v>82.805982321687722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L634-2600</f>
        <v>416895</v>
      </c>
      <c r="N634" s="93">
        <f>N635+N636+N637+N638</f>
        <v>345214</v>
      </c>
      <c r="O634" s="93">
        <f t="shared" ca="1" si="264"/>
        <v>82.292756767065157</v>
      </c>
      <c r="P634" s="93">
        <f t="shared" ca="1" si="265"/>
        <v>82.805982321687722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f>63700+11700+13000+13000+13000</f>
        <v>114400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9400+18000+11160+14938+14540+16200+26420+37525+11390+14000+44401+12840</f>
        <v>230814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IFERROR(__xludf.DUMMYFUNCTION("IMPORTRANGE(""https://docs.google.com/spreadsheets/d/1XWAQStnk-4SwqDmLtmXYiTMKHgktTP8We1SCoS47DrQ/edit?usp=sharing"",""จัดที่ดิน!AS41"")"),204)</f>
        <v>204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IFERROR(__xludf.DUMMYFUNCTION("IMPORTRANGE(""https://docs.google.com/spreadsheets/d/1XWAQStnk-4SwqDmLtmXYiTMKHgktTP8We1SCoS47DrQ/edit?usp=sharing"",""จัดที่ดิน!AT41"")"),94.79)</f>
        <v>94.79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IFERROR(__xludf.DUMMYFUNCTION("IMPORTRANGE(""https://docs.google.com/spreadsheets/d/1XWAQStnk-4SwqDmLtmXYiTMKHgktTP8We1SCoS47DrQ/edit?usp=sharing"",""จัดที่ดิน!AU41"")"),200)</f>
        <v>200</v>
      </c>
      <c r="K647" s="163">
        <f t="shared" ca="1" si="271"/>
        <v>97.560975609756099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IFERROR(__xludf.DUMMYFUNCTION("IMPORTRANGE(""https://docs.google.com/spreadsheets/d/1XWAQStnk-4SwqDmLtmXYiTMKHgktTP8We1SCoS47DrQ/edit?usp=sharing"",""จัดที่ดิน!AV41"")"),87.5)</f>
        <v>87.5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IFERROR(__xludf.DUMMYFUNCTION("IMPORTRANGE(""https://docs.google.com/spreadsheets/d/1XWAQStnk-4SwqDmLtmXYiTMKHgktTP8We1SCoS47DrQ/edit?usp=sharing"",""จัดที่ดิน!AW41"")"),166)</f>
        <v>166</v>
      </c>
      <c r="K649" s="163">
        <f t="shared" ca="1" si="271"/>
        <v>80.975609756097555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IFERROR(__xludf.DUMMYFUNCTION("IMPORTRANGE(""https://docs.google.com/spreadsheets/d/1XWAQStnk-4SwqDmLtmXYiTMKHgktTP8We1SCoS47DrQ/edit?usp=sharing"",""จัดที่ดิน!AX41"")"),74.92)</f>
        <v>74.92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IFERROR(__xludf.DUMMYFUNCTION("IMPORTRANGE(""https://docs.google.com/spreadsheets/d/1XWAQStnk-4SwqDmLtmXYiTMKHgktTP8We1SCoS47DrQ/edit?usp=sharing"",""จัดที่ดิน!AY41"")"),162)</f>
        <v>162</v>
      </c>
      <c r="K651" s="163">
        <f t="shared" ca="1" si="271"/>
        <v>79.024390243902445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IFERROR(__xludf.DUMMYFUNCTION("IMPORTRANGE(""https://docs.google.com/spreadsheets/d/1XWAQStnk-4SwqDmLtmXYiTMKHgktTP8We1SCoS47DrQ/edit?usp=sharing"",""จัดที่ดิน!AZ41"")"),64.485)</f>
        <v>64.484999999999999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IFERROR(__xludf.DUMMYFUNCTION("IMPORTRANGE(""https://docs.google.com/spreadsheets/d/1QqKyyYR6Q21VydFLVH3TRQUabQu_ym0Zz7PgGX0-kHA/edit?usp=sharing"",""แผน!IA41"")"),0)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IFERROR(__xludf.DUMMYFUNCTION("IMPORTRANGE(""https://docs.google.com/spreadsheets/d/1QqKyyYR6Q21VydFLVH3TRQUabQu_ym0Zz7PgGX0-kHA/edit?usp=sharing"",""แผน!IB41"")"),0)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IFERROR(__xludf.DUMMYFUNCTION("IMPORTRANGE(""https://docs.google.com/spreadsheets/d/1QqKyyYR6Q21VydFLVH3TRQUabQu_ym0Zz7PgGX0-kHA/edit?usp=sharing"",""แผน!IE41"")"),0)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IFERROR(__xludf.DUMMYFUNCTION("IMPORTRANGE(""https://docs.google.com/spreadsheets/d/1QqKyyYR6Q21VydFLVH3TRQUabQu_ym0Zz7PgGX0-kHA/edit?usp=sharing"",""แผน!IH41"")"),0)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IFERROR(__xludf.DUMMYFUNCTION("IMPORTRANGE(""https://docs.google.com/spreadsheets/d/1QqKyyYR6Q21VydFLVH3TRQUabQu_ym0Zz7PgGX0-kHA/edit?usp=sharing"",""แผน!IJ41"")"),0)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IFERROR(__xludf.DUMMYFUNCTION("IMPORTRANGE(""https://docs.google.com/spreadsheets/d/1QqKyyYR6Q21VydFLVH3TRQUabQu_ym0Zz7PgGX0-kHA/edit?usp=sharing"",""แผน!IK41"")"),0)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IFERROR(__xludf.DUMMYFUNCTION("IMPORTRANGE(""https://docs.google.com/spreadsheets/d/1QqKyyYR6Q21VydFLVH3TRQUabQu_ym0Zz7PgGX0-kHA/edit?usp=sharing"",""แผน!IP41"")"),0)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IFERROR(__xludf.DUMMYFUNCTION("IMPORTRANGE(""https://docs.google.com/spreadsheets/d/19vJNZY_5yjcGF2XGBMNZRCAIB0Kwfpjp8YEOfu-bneM/edit?usp=sharing"",""งานกองทุน!F41"")"),5091655.23)</f>
        <v>5091655.2300000004</v>
      </c>
      <c r="K821" s="497">
        <f t="shared" ref="K821:K828" ca="1" si="335">IF(I821&gt;0,J821*100/I821,0)</f>
        <v>72.502150616782558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IFERROR(__xludf.DUMMYFUNCTION("IMPORTRANGE(""https://docs.google.com/spreadsheets/d/19vJNZY_5yjcGF2XGBMNZRCAIB0Kwfpjp8YEOfu-bneM/edit?usp=sharing"",""งานกองทุน!E41"")"),486)</f>
        <v>486</v>
      </c>
      <c r="K822" s="497">
        <f t="shared" ca="1" si="335"/>
        <v>74.769230769230774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IFERROR(__xludf.DUMMYFUNCTION("IMPORTRANGE(""https://docs.google.com/spreadsheets/d/19vJNZY_5yjcGF2XGBMNZRCAIB0Kwfpjp8YEOfu-bneM/edit?usp=sharing"",""งานกองทุน!K41"")"),1087365.07)</f>
        <v>1087365.07</v>
      </c>
      <c r="K823" s="497">
        <f t="shared" ca="1" si="335"/>
        <v>25.315768598526276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IFERROR(__xludf.DUMMYFUNCTION("IMPORTRANGE(""https://docs.google.com/spreadsheets/d/19vJNZY_5yjcGF2XGBMNZRCAIB0Kwfpjp8YEOfu-bneM/edit?usp=sharing"",""งานกองทุน!J41"")"),134)</f>
        <v>134</v>
      </c>
      <c r="K824" s="497">
        <f t="shared" ca="1" si="335"/>
        <v>53.386454183266935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IFERROR(__xludf.DUMMYFUNCTION("IMPORTRANGE(""https://docs.google.com/spreadsheets/d/19vJNZY_5yjcGF2XGBMNZRCAIB0Kwfpjp8YEOfu-bneM/edit?usp=sharing"",""งานกองทุน!P41"")"),39054.27)</f>
        <v>39054.269999999997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IFERROR(__xludf.DUMMYFUNCTION("IMPORTRANGE(""https://docs.google.com/spreadsheets/d/19vJNZY_5yjcGF2XGBMNZRCAIB0Kwfpjp8YEOfu-bneM/edit?usp=sharing"",""งานกองทุน!U41"")"),7925000)</f>
        <v>7925000</v>
      </c>
      <c r="K827" s="497">
        <f t="shared" ca="1" si="335"/>
        <v>99.0625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IFERROR(__xludf.DUMMYFUNCTION("IMPORTRANGE(""https://docs.google.com/spreadsheets/d/19vJNZY_5yjcGF2XGBMNZRCAIB0Kwfpjp8YEOfu-bneM/edit?usp=sharing"",""งานกองทุน!T41"")"),234)</f>
        <v>234</v>
      </c>
      <c r="K828" s="505">
        <f t="shared" ca="1" si="335"/>
        <v>90.697674418604649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E7EF-C45D-4D89-BD9E-8B2E03F13E7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9" width="18.7109375" style="840" bestFit="1" customWidth="1"/>
    <col min="10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349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7562879</v>
      </c>
      <c r="M8" s="22">
        <f t="shared" ca="1" si="0"/>
        <v>7915340.8200000003</v>
      </c>
      <c r="N8" s="22">
        <f t="shared" ca="1" si="0"/>
        <v>7285553.7999999998</v>
      </c>
      <c r="O8" s="22">
        <f t="shared" ref="O8:O16" ca="1" si="1">IF(L8&gt;0,N8*100/L8,0)</f>
        <v>96.33307368794344</v>
      </c>
      <c r="P8" s="22">
        <f t="shared" ref="P8:P16" ca="1" si="2">IF(M8&gt;0,N8*100/M8,0)</f>
        <v>92.043463012878831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7562879</v>
      </c>
      <c r="M10" s="30">
        <f t="shared" ca="1" si="3"/>
        <v>7915340.8200000003</v>
      </c>
      <c r="N10" s="30">
        <f t="shared" ca="1" si="3"/>
        <v>7285553.7999999998</v>
      </c>
      <c r="O10" s="30">
        <f t="shared" ca="1" si="1"/>
        <v>96.33307368794344</v>
      </c>
      <c r="P10" s="30">
        <f t="shared" ca="1" si="2"/>
        <v>92.043463012878831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7238179</v>
      </c>
      <c r="M11" s="497">
        <f t="shared" ca="1" si="4"/>
        <v>7590640.8200000003</v>
      </c>
      <c r="N11" s="497">
        <f t="shared" ca="1" si="4"/>
        <v>6960853.7999999998</v>
      </c>
      <c r="O11" s="497">
        <f t="shared" ca="1" si="1"/>
        <v>96.168577759682378</v>
      </c>
      <c r="P11" s="497">
        <f t="shared" ca="1" si="2"/>
        <v>91.703111305956909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7238179</v>
      </c>
      <c r="M13" s="93">
        <f t="shared" ca="1" si="5"/>
        <v>7590640.8200000003</v>
      </c>
      <c r="N13" s="93">
        <f t="shared" ca="1" si="5"/>
        <v>6960853.7999999998</v>
      </c>
      <c r="O13" s="93">
        <f t="shared" ca="1" si="1"/>
        <v>96.168577759682378</v>
      </c>
      <c r="P13" s="93">
        <f t="shared" ca="1" si="2"/>
        <v>91.703111305956909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5395836</v>
      </c>
      <c r="N18" s="22">
        <f t="shared" ca="1" si="8"/>
        <v>4982393.28</v>
      </c>
      <c r="O18" s="22">
        <f t="shared" ref="O18:O26" ca="1" si="9">IF(L18&gt;0,N18*100/L18,0)</f>
        <v>98.55914189497139</v>
      </c>
      <c r="P18" s="22">
        <f t="shared" ref="P18:P26" ca="1" si="10">IF(M18&gt;0,N18*100/M18,0)</f>
        <v>92.337744883276656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5395836</v>
      </c>
      <c r="N20" s="30">
        <f t="shared" ca="1" si="11"/>
        <v>4982393.28</v>
      </c>
      <c r="O20" s="30">
        <f t="shared" ca="1" si="9"/>
        <v>98.55914189497139</v>
      </c>
      <c r="P20" s="30">
        <f t="shared" ca="1" si="10"/>
        <v>92.337744883276656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5071136</v>
      </c>
      <c r="N21" s="497">
        <f t="shared" ca="1" si="12"/>
        <v>4657693.28</v>
      </c>
      <c r="O21" s="497">
        <f t="shared" ca="1" si="9"/>
        <v>98.460242526633365</v>
      </c>
      <c r="P21" s="497">
        <f t="shared" ca="1" si="10"/>
        <v>91.847137998270995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5071136</v>
      </c>
      <c r="N23" s="93">
        <f t="shared" ca="1" si="13"/>
        <v>4657693.28</v>
      </c>
      <c r="O23" s="93">
        <f t="shared" ca="1" si="9"/>
        <v>98.460242526633365</v>
      </c>
      <c r="P23" s="93">
        <f t="shared" ca="1" si="10"/>
        <v>91.847137998270995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2507647</v>
      </c>
      <c r="M28" s="22">
        <f t="shared" ca="1" si="16"/>
        <v>2519504.8199999998</v>
      </c>
      <c r="N28" s="22">
        <f t="shared" si="16"/>
        <v>2303160.5199999996</v>
      </c>
      <c r="O28" s="22">
        <f t="shared" ref="O28:O37" ca="1" si="17">IF(L28&gt;0,N28*100/L28,0)</f>
        <v>91.845483834048395</v>
      </c>
      <c r="P28" s="22">
        <f t="shared" ref="P28:P37" ca="1" si="18">IF(M28&gt;0,N28*100/M28,0)</f>
        <v>91.413221428169351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2507647</v>
      </c>
      <c r="M30" s="30">
        <f t="shared" ca="1" si="19"/>
        <v>2519504.8199999998</v>
      </c>
      <c r="N30" s="30">
        <f t="shared" si="19"/>
        <v>2303160.5199999996</v>
      </c>
      <c r="O30" s="30">
        <f t="shared" ca="1" si="17"/>
        <v>91.845483834048395</v>
      </c>
      <c r="P30" s="30">
        <f t="shared" ca="1" si="18"/>
        <v>91.413221428169351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2507647</v>
      </c>
      <c r="M31" s="497">
        <f t="shared" ca="1" si="20"/>
        <v>2519504.8199999998</v>
      </c>
      <c r="N31" s="497">
        <f t="shared" si="20"/>
        <v>2303160.5199999996</v>
      </c>
      <c r="O31" s="497">
        <f t="shared" ca="1" si="17"/>
        <v>91.845483834048395</v>
      </c>
      <c r="P31" s="497">
        <f t="shared" ca="1" si="18"/>
        <v>91.413221428169351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2507647</v>
      </c>
      <c r="M33" s="93">
        <f t="shared" ca="1" si="21"/>
        <v>2519504.8199999998</v>
      </c>
      <c r="N33" s="93">
        <f t="shared" si="21"/>
        <v>2303160.5199999996</v>
      </c>
      <c r="O33" s="93">
        <f t="shared" ca="1" si="17"/>
        <v>91.845483834048395</v>
      </c>
      <c r="P33" s="93">
        <f t="shared" ca="1" si="18"/>
        <v>91.413221428169351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5055232</v>
      </c>
      <c r="M37" s="871">
        <f t="shared" ca="1" si="24"/>
        <v>5395836</v>
      </c>
      <c r="N37" s="871">
        <f t="shared" ca="1" si="24"/>
        <v>4982393.2799999993</v>
      </c>
      <c r="O37" s="871">
        <f t="shared" ca="1" si="17"/>
        <v>98.559141894971376</v>
      </c>
      <c r="P37" s="871">
        <f t="shared" ca="1" si="18"/>
        <v>92.337744883276642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1002106</v>
      </c>
      <c r="N41" s="85">
        <f t="shared" ca="1" si="25"/>
        <v>917838</v>
      </c>
      <c r="O41" s="85">
        <f t="shared" ref="O41:O49" ca="1" si="26">IF(L41&gt;0,N41*100/L41,0)</f>
        <v>98.640074283282388</v>
      </c>
      <c r="P41" s="85">
        <f t="shared" ref="P41:P49" ca="1" si="27">IF(M41&gt;0,N41*100/M41,0)</f>
        <v>91.590909544499283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1002106</v>
      </c>
      <c r="N43" s="92">
        <f t="shared" ca="1" si="28"/>
        <v>917838</v>
      </c>
      <c r="O43" s="92">
        <f t="shared" ca="1" si="26"/>
        <v>98.640074283282388</v>
      </c>
      <c r="P43" s="92">
        <f t="shared" ca="1" si="27"/>
        <v>91.590909544499283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1002106</v>
      </c>
      <c r="N44" s="497">
        <f t="shared" ca="1" si="29"/>
        <v>917838</v>
      </c>
      <c r="O44" s="497">
        <f t="shared" ca="1" si="26"/>
        <v>98.640074283282388</v>
      </c>
      <c r="P44" s="497">
        <f t="shared" ca="1" si="27"/>
        <v>91.590909544499283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IFERROR(__xludf.DUMMYFUNCTION("IMPORTRANGE(""https://docs.google.com/spreadsheets/d/1MeEWN-I1oV_STSDYn1IFDPWt_1FKiwhDph83XaGc0o0/edit?usp=sharing"",""งบพรบ!R42"")"),1002106)</f>
        <v>1002106</v>
      </c>
      <c r="N46" s="93">
        <f ca="1">IFERROR(__xludf.DUMMYFUNCTION("IMPORTRANGE(""https://docs.google.com/spreadsheets/d/1MeEWN-I1oV_STSDYn1IFDPWt_1FKiwhDph83XaGc0o0/edit?usp=sharing"",""งบพรบ!T42"")"),917838)</f>
        <v>917838</v>
      </c>
      <c r="O46" s="93">
        <f t="shared" ca="1" si="26"/>
        <v>98.640074283282388</v>
      </c>
      <c r="P46" s="93">
        <f t="shared" ca="1" si="27"/>
        <v>91.590909544499283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1068720</v>
      </c>
      <c r="N53" s="116">
        <f t="shared" ca="1" si="31"/>
        <v>1043176.11</v>
      </c>
      <c r="O53" s="116">
        <f t="shared" ref="O53:O61" ca="1" si="32">IF(L53&gt;0,N53*100/L53,0)</f>
        <v>103.07045845272206</v>
      </c>
      <c r="P53" s="116">
        <f t="shared" ref="P53:P61" ca="1" si="33">IF(M53&gt;0,N53*100/M53,0)</f>
        <v>97.609861329440832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1068720</v>
      </c>
      <c r="N55" s="123">
        <f t="shared" ca="1" si="34"/>
        <v>1043176.11</v>
      </c>
      <c r="O55" s="123">
        <f t="shared" ca="1" si="32"/>
        <v>103.07045845272206</v>
      </c>
      <c r="P55" s="123">
        <f t="shared" ca="1" si="33"/>
        <v>97.609861329440832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961520</v>
      </c>
      <c r="N56" s="497">
        <f t="shared" ca="1" si="35"/>
        <v>935976.11</v>
      </c>
      <c r="O56" s="497">
        <f t="shared" ca="1" si="32"/>
        <v>103.43420377942314</v>
      </c>
      <c r="P56" s="497">
        <f t="shared" ca="1" si="33"/>
        <v>97.343384432981111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IFERROR(__xludf.DUMMYFUNCTION("IMPORTRANGE(""https://docs.google.com/spreadsheets/d/1MeEWN-I1oV_STSDYn1IFDPWt_1FKiwhDph83XaGc0o0/edit?usp=sharing"",""งบพรบ!AB42"")"),961520)</f>
        <v>961520</v>
      </c>
      <c r="N58" s="93">
        <f ca="1">IFERROR(__xludf.DUMMYFUNCTION("IMPORTRANGE(""https://docs.google.com/spreadsheets/d/1MeEWN-I1oV_STSDYn1IFDPWt_1FKiwhDph83XaGc0o0/edit?usp=sharing"",""งบพรบ!AD42"")"),935976.11)</f>
        <v>935976.11</v>
      </c>
      <c r="O58" s="93">
        <f t="shared" ca="1" si="32"/>
        <v>103.43420377942314</v>
      </c>
      <c r="P58" s="93">
        <f t="shared" ca="1" si="33"/>
        <v>97.343384432981111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969190</v>
      </c>
      <c r="N66" s="155">
        <f t="shared" ca="1" si="39"/>
        <v>829470.58</v>
      </c>
      <c r="O66" s="155">
        <f t="shared" ref="O66:O74" ca="1" si="40">IF(L66&gt;0,N66*100/L66,0)</f>
        <v>86.946601677148848</v>
      </c>
      <c r="P66" s="155">
        <f t="shared" ref="P66:P74" ca="1" si="41">IF(M66&gt;0,N66*100/M66,0)</f>
        <v>85.583897894117769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969190</v>
      </c>
      <c r="N68" s="93">
        <f t="shared" ca="1" si="42"/>
        <v>829470.58</v>
      </c>
      <c r="O68" s="93">
        <f t="shared" ca="1" si="40"/>
        <v>86.946601677148848</v>
      </c>
      <c r="P68" s="93">
        <f t="shared" ca="1" si="41"/>
        <v>85.583897894117769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969190</v>
      </c>
      <c r="N69" s="497">
        <f t="shared" ca="1" si="43"/>
        <v>829470.58</v>
      </c>
      <c r="O69" s="497">
        <f t="shared" ca="1" si="40"/>
        <v>86.946601677148848</v>
      </c>
      <c r="P69" s="497">
        <f t="shared" ca="1" si="41"/>
        <v>85.583897894117769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IFERROR(__xludf.DUMMYFUNCTION("IMPORTRANGE(""https://docs.google.com/spreadsheets/d/1MeEWN-I1oV_STSDYn1IFDPWt_1FKiwhDph83XaGc0o0/edit?usp=sharing"",""งบพรบ!AL42"")"),969190)</f>
        <v>969190</v>
      </c>
      <c r="N71" s="93">
        <f ca="1">IFERROR(__xludf.DUMMYFUNCTION("IMPORTRANGE(""https://docs.google.com/spreadsheets/d/1MeEWN-I1oV_STSDYn1IFDPWt_1FKiwhDph83XaGc0o0/edit?usp=sharing"",""งบพรบ!AN42"")"),829470.58)</f>
        <v>829470.58</v>
      </c>
      <c r="O71" s="93">
        <f t="shared" ca="1" si="40"/>
        <v>86.946601677148848</v>
      </c>
      <c r="P71" s="93">
        <f t="shared" ca="1" si="41"/>
        <v>85.583897894117769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281860</v>
      </c>
      <c r="N88" s="155">
        <f t="shared" ca="1" si="49"/>
        <v>281860</v>
      </c>
      <c r="O88" s="155">
        <f t="shared" ref="O88:O96" ca="1" si="50">IF(L88&gt;0,N88*100/L88,0)</f>
        <v>104.52421567900319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281860</v>
      </c>
      <c r="N90" s="93">
        <f t="shared" ca="1" si="52"/>
        <v>281860</v>
      </c>
      <c r="O90" s="93">
        <f t="shared" ca="1" si="50"/>
        <v>104.52421567900319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281860</v>
      </c>
      <c r="N91" s="497">
        <f t="shared" ca="1" si="53"/>
        <v>281860</v>
      </c>
      <c r="O91" s="497">
        <f t="shared" ca="1" si="50"/>
        <v>104.52421567900319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IFERROR(__xludf.DUMMYFUNCTION("IMPORTRANGE(""https://docs.google.com/spreadsheets/d/1MeEWN-I1oV_STSDYn1IFDPWt_1FKiwhDph83XaGc0o0/edit?usp=sharing"",""งบพรบ!AV42"")"),281860)</f>
        <v>281860</v>
      </c>
      <c r="N93" s="93">
        <f ca="1">IFERROR(__xludf.DUMMYFUNCTION("IMPORTRANGE(""https://docs.google.com/spreadsheets/d/1MeEWN-I1oV_STSDYn1IFDPWt_1FKiwhDph83XaGc0o0/edit?usp=sharing"",""งบพรบ!AX42"")"),281860)</f>
        <v>281860</v>
      </c>
      <c r="O93" s="93">
        <f t="shared" ca="1" si="50"/>
        <v>104.52421567900319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8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83300</v>
      </c>
      <c r="N149" s="155">
        <f t="shared" ca="1" si="77"/>
        <v>70535.5</v>
      </c>
      <c r="O149" s="155">
        <f t="shared" ref="O149:O157" ca="1" si="78">IF(L149&gt;0,N149*100/L149,0)</f>
        <v>1410.71</v>
      </c>
      <c r="P149" s="155">
        <f t="shared" ref="P149:P157" ca="1" si="79">IF(M149&gt;0,N149*100/M149,0)</f>
        <v>84.67647058823529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83300</v>
      </c>
      <c r="N151" s="93">
        <f t="shared" ca="1" si="80"/>
        <v>70535.5</v>
      </c>
      <c r="O151" s="93">
        <f t="shared" ca="1" si="78"/>
        <v>1410.71</v>
      </c>
      <c r="P151" s="93">
        <f t="shared" ca="1" si="79"/>
        <v>84.67647058823529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83300</v>
      </c>
      <c r="N152" s="497">
        <f t="shared" ca="1" si="81"/>
        <v>70535.5</v>
      </c>
      <c r="O152" s="497">
        <f t="shared" ca="1" si="78"/>
        <v>1410.71</v>
      </c>
      <c r="P152" s="497">
        <f t="shared" ca="1" si="79"/>
        <v>84.67647058823529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IFERROR(__xludf.DUMMYFUNCTION("IMPORTRANGE(""https://docs.google.com/spreadsheets/d/1MeEWN-I1oV_STSDYn1IFDPWt_1FKiwhDph83XaGc0o0/edit?usp=sharing"",""งบพรบ!BZ42"")"),83300)</f>
        <v>83300</v>
      </c>
      <c r="N154" s="93">
        <f ca="1">IFERROR(__xludf.DUMMYFUNCTION("IMPORTRANGE(""https://docs.google.com/spreadsheets/d/1MeEWN-I1oV_STSDYn1IFDPWt_1FKiwhDph83XaGc0o0/edit?usp=sharing"",""งบพรบ!CB42"")"),70535.5)</f>
        <v>70535.5</v>
      </c>
      <c r="O154" s="93">
        <f t="shared" ca="1" si="78"/>
        <v>1410.71</v>
      </c>
      <c r="P154" s="93">
        <f t="shared" ca="1" si="79"/>
        <v>84.67647058823529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38560</v>
      </c>
      <c r="N165" s="155">
        <f t="shared" ca="1" si="84"/>
        <v>38560</v>
      </c>
      <c r="O165" s="155">
        <f t="shared" ref="O165:O173" ca="1" si="85">IF(L165&gt;0,N165*100/L165,0)</f>
        <v>167.21595836947094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38560</v>
      </c>
      <c r="N167" s="93">
        <f t="shared" ca="1" si="87"/>
        <v>38560</v>
      </c>
      <c r="O167" s="93">
        <f t="shared" ca="1" si="85"/>
        <v>167.21595836947094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38560</v>
      </c>
      <c r="N168" s="497">
        <f t="shared" ca="1" si="88"/>
        <v>38560</v>
      </c>
      <c r="O168" s="497">
        <f t="shared" ca="1" si="85"/>
        <v>167.21595836947094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IFERROR(__xludf.DUMMYFUNCTION("IMPORTRANGE(""https://docs.google.com/spreadsheets/d/1MeEWN-I1oV_STSDYn1IFDPWt_1FKiwhDph83XaGc0o0/edit?usp=sharing"",""งบพรบ!CJ42"")"),38560)</f>
        <v>38560</v>
      </c>
      <c r="N170" s="93">
        <f ca="1">IFERROR(__xludf.DUMMYFUNCTION("IMPORTRANGE(""https://docs.google.com/spreadsheets/d/1MeEWN-I1oV_STSDYn1IFDPWt_1FKiwhDph83XaGc0o0/edit?usp=sharing"",""งบพรบ!CL42"")"),38560)</f>
        <v>38560</v>
      </c>
      <c r="O170" s="93">
        <f t="shared" ca="1" si="85"/>
        <v>167.21595836947094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67600</v>
      </c>
      <c r="N181" s="155">
        <f t="shared" ca="1" si="92"/>
        <v>67600</v>
      </c>
      <c r="O181" s="155">
        <f t="shared" ref="O181:O189" ca="1" si="93">IF(L181&gt;0,N181*100/L181,0)</f>
        <v>100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67600</v>
      </c>
      <c r="N183" s="93">
        <f t="shared" ca="1" si="95"/>
        <v>67600</v>
      </c>
      <c r="O183" s="93">
        <f t="shared" ca="1" si="93"/>
        <v>100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67600</v>
      </c>
      <c r="N184" s="497">
        <f t="shared" ca="1" si="96"/>
        <v>67600</v>
      </c>
      <c r="O184" s="497">
        <f t="shared" ca="1" si="93"/>
        <v>100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IFERROR(__xludf.DUMMYFUNCTION("IMPORTRANGE(""https://docs.google.com/spreadsheets/d/1MeEWN-I1oV_STSDYn1IFDPWt_1FKiwhDph83XaGc0o0/edit?usp=sharing"",""งบพรบ!CT42"")"),67600)</f>
        <v>67600</v>
      </c>
      <c r="N186" s="93">
        <f ca="1">IFERROR(__xludf.DUMMYFUNCTION("IMPORTRANGE(""https://docs.google.com/spreadsheets/d/1MeEWN-I1oV_STSDYn1IFDPWt_1FKiwhDph83XaGc0o0/edit?usp=sharing"",""งบพรบ!CV42"")"),67600)</f>
        <v>67600</v>
      </c>
      <c r="O186" s="93">
        <f t="shared" ca="1" si="93"/>
        <v>100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5250</v>
      </c>
      <c r="O191" s="155">
        <f ca="1">IF(L191&gt;0,N191*100/L191,0)</f>
        <v>87.5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64000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20282</v>
      </c>
      <c r="O217" s="155">
        <f ca="1">IF(L217&gt;0,N217*100/L217,0)</f>
        <v>89.743362831858406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7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7">
        <v>15282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64000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64000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30700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30700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30700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IFERROR(__xludf.DUMMYFUNCTION("IMPORTRANGE(""https://docs.google.com/spreadsheets/d/1MeEWN-I1oV_STSDYn1IFDPWt_1FKiwhDph83XaGc0o0/edit?usp=sharing"",""งบพรบ!DD42"")"),30700)</f>
        <v>30700</v>
      </c>
      <c r="N266" s="93">
        <f ca="1">IFERROR(__xludf.DUMMYFUNCTION("IMPORTRANGE(""https://docs.google.com/spreadsheets/d/1MeEWN-I1oV_STSDYn1IFDPWt_1FKiwhDph83XaGc0o0/edit?usp=sharing"",""งบพรบ!DF42"")"),30700)</f>
        <v>30700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147030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147030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147030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IFERROR(__xludf.DUMMYFUNCTION("IMPORTRANGE(""https://docs.google.com/spreadsheets/d/1MeEWN-I1oV_STSDYn1IFDPWt_1FKiwhDph83XaGc0o0/edit?usp=sharing"",""งบพรบ!DP42"")"),147030)</f>
        <v>147030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IFERROR(__xludf.DUMMYFUNCTION("IMPORTRANGE(""https://docs.google.com/spreadsheets/d/1QqKyyYR6Q21VydFLVH3TRQUabQu_ym0Zz7PgGX0-kHA/edit?usp=sharing"",""แผน!EB42"")"),40)</f>
        <v>40</v>
      </c>
      <c r="J288" s="678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96000</v>
      </c>
      <c r="N298" s="155">
        <f t="shared" ca="1" si="135"/>
        <v>82089</v>
      </c>
      <c r="O298" s="155">
        <f t="shared" ref="O298:O306" ca="1" si="136">IF(L298&gt;0,N298*100/L298,0)</f>
        <v>99.622572815533985</v>
      </c>
      <c r="P298" s="155">
        <f t="shared" ref="P298:P306" ca="1" si="137">IF(M298&gt;0,N298*100/M298,0)</f>
        <v>85.509375000000006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96000</v>
      </c>
      <c r="N300" s="93">
        <f t="shared" ca="1" si="138"/>
        <v>82089</v>
      </c>
      <c r="O300" s="93">
        <f t="shared" ca="1" si="136"/>
        <v>99.622572815533985</v>
      </c>
      <c r="P300" s="93">
        <f t="shared" ca="1" si="137"/>
        <v>85.509375000000006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96000</v>
      </c>
      <c r="N301" s="497">
        <f t="shared" ca="1" si="139"/>
        <v>82089</v>
      </c>
      <c r="O301" s="497">
        <f t="shared" ca="1" si="136"/>
        <v>99.622572815533985</v>
      </c>
      <c r="P301" s="497">
        <f t="shared" ca="1" si="137"/>
        <v>85.509375000000006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IFERROR(__xludf.DUMMYFUNCTION("IMPORTRANGE(""https://docs.google.com/spreadsheets/d/1MeEWN-I1oV_STSDYn1IFDPWt_1FKiwhDph83XaGc0o0/edit?usp=sharing"",""งบพรบ!DX42"")"),96000)</f>
        <v>96000</v>
      </c>
      <c r="N303" s="93">
        <f ca="1">IFERROR(__xludf.DUMMYFUNCTION("IMPORTRANGE(""https://docs.google.com/spreadsheets/d/1MeEWN-I1oV_STSDYn1IFDPWt_1FKiwhDph83XaGc0o0/edit?usp=sharing"",""งบพรบ!DZ42"")"),82089)</f>
        <v>82089</v>
      </c>
      <c r="O303" s="93">
        <f t="shared" ca="1" si="136"/>
        <v>99.622572815533985</v>
      </c>
      <c r="P303" s="93">
        <f t="shared" ca="1" si="137"/>
        <v>85.509375000000006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9868</v>
      </c>
      <c r="K327" s="445">
        <f ca="1">IF(I327&gt;0,J327*100/I327,0)</f>
        <v>176.21428571428572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274100</v>
      </c>
      <c r="N328" s="155">
        <f t="shared" ca="1" si="149"/>
        <v>272340</v>
      </c>
      <c r="O328" s="155">
        <f t="shared" ref="O328:O336" ca="1" si="150">IF(L328&gt;0,N328*100/L328,0)</f>
        <v>100.27245949926362</v>
      </c>
      <c r="P328" s="155">
        <f t="shared" ref="P328:P336" ca="1" si="151">IF(M328&gt;0,N328*100/M328,0)</f>
        <v>99.35789857716162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274100</v>
      </c>
      <c r="N330" s="93">
        <f t="shared" ca="1" si="152"/>
        <v>272340</v>
      </c>
      <c r="O330" s="93">
        <f t="shared" ca="1" si="150"/>
        <v>100.27245949926362</v>
      </c>
      <c r="P330" s="93">
        <f t="shared" ca="1" si="151"/>
        <v>99.35789857716162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274100</v>
      </c>
      <c r="N331" s="497">
        <f t="shared" ca="1" si="153"/>
        <v>272340</v>
      </c>
      <c r="O331" s="497">
        <f t="shared" ca="1" si="150"/>
        <v>100.27245949926362</v>
      </c>
      <c r="P331" s="497">
        <f t="shared" ca="1" si="151"/>
        <v>99.35789857716162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IFERROR(__xludf.DUMMYFUNCTION("IMPORTRANGE(""https://docs.google.com/spreadsheets/d/1MeEWN-I1oV_STSDYn1IFDPWt_1FKiwhDph83XaGc0o0/edit?usp=sharing"",""งบพรบ!ER42"")"),274100)</f>
        <v>274100</v>
      </c>
      <c r="N333" s="93">
        <f ca="1">IFERROR(__xludf.DUMMYFUNCTION("IMPORTRANGE(""https://docs.google.com/spreadsheets/d/1MeEWN-I1oV_STSDYn1IFDPWt_1FKiwhDph83XaGc0o0/edit?usp=sharing"",""งบพรบ!ET42"")"),272340)</f>
        <v>272340</v>
      </c>
      <c r="O333" s="93">
        <f t="shared" ca="1" si="150"/>
        <v>100.27245949926362</v>
      </c>
      <c r="P333" s="93">
        <f t="shared" ca="1" si="151"/>
        <v>99.35789857716162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IFERROR(__xludf.DUMMYFUNCTION("IMPORTRANGE(""https://docs.google.com/spreadsheets/d/1kVcqe37tkHyjCSG3S0O1AXqVkqjo8mSIZil3BcpIysc/edit?usp=sharing"",""ศูนย์!D42"")"),9713)</f>
        <v>9713</v>
      </c>
      <c r="K338" s="497">
        <f ca="1">IF(I338&gt;0,J338*100/I338,0)</f>
        <v>173.44642857142858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IFERROR(__xludf.DUMMYFUNCTION("IMPORTRANGE(""https://docs.google.com/spreadsheets/d/1kVcqe37tkHyjCSG3S0O1AXqVkqjo8mSIZil3BcpIysc/edit?usp=sharing"",""ศูนย์!E42"")"),8)</f>
        <v>8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IFERROR(__xludf.DUMMYFUNCTION("IMPORTRANGE(""https://docs.google.com/spreadsheets/d/1kVcqe37tkHyjCSG3S0O1AXqVkqjo8mSIZil3BcpIysc/edit?usp=sharing"",""ศูนย์!F42"")"),155)</f>
        <v>155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1336670</v>
      </c>
      <c r="N345" s="155">
        <f t="shared" ca="1" si="155"/>
        <v>1201194.0899999999</v>
      </c>
      <c r="O345" s="155">
        <f t="shared" ref="O345:O353" ca="1" si="156">IF(L345&gt;0,N345*100/L345,0)</f>
        <v>95.212714907378768</v>
      </c>
      <c r="P345" s="155">
        <f t="shared" ref="P345:P353" ca="1" si="157">IF(M345&gt;0,N345*100/M345,0)</f>
        <v>89.864670412293222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1336670</v>
      </c>
      <c r="N347" s="93">
        <f t="shared" ca="1" si="158"/>
        <v>1201194.0899999999</v>
      </c>
      <c r="O347" s="93">
        <f t="shared" ca="1" si="156"/>
        <v>95.212714907378768</v>
      </c>
      <c r="P347" s="93">
        <f t="shared" ca="1" si="157"/>
        <v>89.864670412293222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1119170</v>
      </c>
      <c r="N348" s="497">
        <f t="shared" ca="1" si="159"/>
        <v>983694.09</v>
      </c>
      <c r="O348" s="497">
        <f t="shared" ca="1" si="156"/>
        <v>94.215449817544467</v>
      </c>
      <c r="P348" s="497">
        <f t="shared" ca="1" si="157"/>
        <v>87.894965912238533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IFERROR(__xludf.DUMMYFUNCTION("IMPORTRANGE(""https://docs.google.com/spreadsheets/d/1MeEWN-I1oV_STSDYn1IFDPWt_1FKiwhDph83XaGc0o0/edit?usp=sharing"",""งบพรบ!FB42"")"),1119170)</f>
        <v>1119170</v>
      </c>
      <c r="N350" s="93">
        <f ca="1">IFERROR(__xludf.DUMMYFUNCTION("IMPORTRANGE(""https://docs.google.com/spreadsheets/d/1MeEWN-I1oV_STSDYn1IFDPWt_1FKiwhDph83XaGc0o0/edit?usp=sharing"",""งบพรบ!FD42"")"),983694.09)</f>
        <v>983694.09</v>
      </c>
      <c r="O350" s="93">
        <f t="shared" ca="1" si="156"/>
        <v>94.215449817544467</v>
      </c>
      <c r="P350" s="93">
        <f t="shared" ca="1" si="157"/>
        <v>87.894965912238533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350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572</v>
      </c>
      <c r="K355" s="465">
        <f ca="1">IF(I355&gt;0,J355*100/I355,0)</f>
        <v>85.373134328358205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IFERROR(__xludf.DUMMYFUNCTION("IMPORTRANGE(""https://docs.google.com/spreadsheets/d/1XWAQStnk-4SwqDmLtmXYiTMKHgktTP8We1SCoS47DrQ/edit?usp=sharing"",""จัดที่ดิน!W42"")"),650)</f>
        <v>650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IFERROR(__xludf.DUMMYFUNCTION("IMPORTRANGE(""https://docs.google.com/spreadsheets/d/1XWAQStnk-4SwqDmLtmXYiTMKHgktTP8We1SCoS47DrQ/edit?usp=sharing"",""จัดที่ดิน!X42"")"),4906.44)</f>
        <v>4906.4399999999996</v>
      </c>
      <c r="K359" s="497">
        <f t="shared" ca="1" si="161"/>
        <v>73.230447761194014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IFERROR(__xludf.DUMMYFUNCTION("IMPORTRANGE(""https://docs.google.com/spreadsheets/d/1XWAQStnk-4SwqDmLtmXYiTMKHgktTP8We1SCoS47DrQ/edit?usp=sharing"",""จัดที่ดิน!Y42"")"),643)</f>
        <v>643</v>
      </c>
      <c r="K360" s="497">
        <f t="shared" ca="1" si="161"/>
        <v>95.97014925373135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IFERROR(__xludf.DUMMYFUNCTION("IMPORTRANGE(""https://docs.google.com/spreadsheets/d/1XWAQStnk-4SwqDmLtmXYiTMKHgktTP8We1SCoS47DrQ/edit?usp=sharing"",""จัดที่ดิน!Z42"")"),4813.83)</f>
        <v>4813.83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IFERROR(__xludf.DUMMYFUNCTION("IMPORTRANGE(""https://docs.google.com/spreadsheets/d/1XWAQStnk-4SwqDmLtmXYiTMKHgktTP8We1SCoS47DrQ/edit?usp=sharing"",""จัดที่ดิน!AA42"")"),572)</f>
        <v>572</v>
      </c>
      <c r="K362" s="497">
        <f t="shared" ca="1" si="161"/>
        <v>85.373134328358205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IFERROR(__xludf.DUMMYFUNCTION("IMPORTRANGE(""https://docs.google.com/spreadsheets/d/1XWAQStnk-4SwqDmLtmXYiTMKHgktTP8We1SCoS47DrQ/edit?usp=sharing"",""จัดที่ดิน!AB42"")"),4252.49)</f>
        <v>4252.49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1247</v>
      </c>
      <c r="K364" s="479">
        <f t="shared" ca="1" si="161"/>
        <v>111.33928571428571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74</v>
      </c>
      <c r="K365" s="491">
        <f t="shared" ca="1" si="161"/>
        <v>61.666666666666664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IFERROR(__xludf.DUMMYFUNCTION("IMPORTRANGE(""https://docs.google.com/spreadsheets/d/1XWAQStnk-4SwqDmLtmXYiTMKHgktTP8We1SCoS47DrQ/edit?usp=sharing"",""จัดที่ดิน!E42"")"),107)</f>
        <v>107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IFERROR(__xludf.DUMMYFUNCTION("IMPORTRANGE(""https://docs.google.com/spreadsheets/d/1XWAQStnk-4SwqDmLtmXYiTMKHgktTP8We1SCoS47DrQ/edit?usp=sharing"",""จัดที่ดิน!F42"")"),754.26)</f>
        <v>754.26</v>
      </c>
      <c r="K369" s="497">
        <f t="shared" ca="1" si="163"/>
        <v>62.854999999999997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IFERROR(__xludf.DUMMYFUNCTION("IMPORTRANGE(""https://docs.google.com/spreadsheets/d/1XWAQStnk-4SwqDmLtmXYiTMKHgktTP8We1SCoS47DrQ/edit?usp=sharing"",""จัดที่ดิน!G42"")"),99)</f>
        <v>99</v>
      </c>
      <c r="K370" s="497">
        <f t="shared" ca="1" si="163"/>
        <v>82.5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IFERROR(__xludf.DUMMYFUNCTION("IMPORTRANGE(""https://docs.google.com/spreadsheets/d/1XWAQStnk-4SwqDmLtmXYiTMKHgktTP8We1SCoS47DrQ/edit?usp=sharing"",""จัดที่ดิน!H42"")"),654.47)</f>
        <v>654.47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IFERROR(__xludf.DUMMYFUNCTION("IMPORTRANGE(""https://docs.google.com/spreadsheets/d/1XWAQStnk-4SwqDmLtmXYiTMKHgktTP8We1SCoS47DrQ/edit?usp=sharing"",""จัดที่ดิน!I42"")"),74)</f>
        <v>74</v>
      </c>
      <c r="K372" s="497">
        <f t="shared" ca="1" si="163"/>
        <v>61.666666666666664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IFERROR(__xludf.DUMMYFUNCTION("IMPORTRANGE(""https://docs.google.com/spreadsheets/d/1XWAQStnk-4SwqDmLtmXYiTMKHgktTP8We1SCoS47DrQ/edit?usp=sharing"",""จัดที่ดิน!J42"")"),511.5)</f>
        <v>511.5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1173</v>
      </c>
      <c r="K374" s="491">
        <f t="shared" ca="1" si="163"/>
        <v>117.3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IFERROR(__xludf.DUMMYFUNCTION("IMPORTRANGE(""https://docs.google.com/spreadsheets/d/1XWAQStnk-4SwqDmLtmXYiTMKHgktTP8We1SCoS47DrQ/edit?usp=sharing"",""จัดที่ดิน!AH42"")"),543)</f>
        <v>543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IFERROR(__xludf.DUMMYFUNCTION("IMPORTRANGE(""https://docs.google.com/spreadsheets/d/1XWAQStnk-4SwqDmLtmXYiTMKHgktTP8We1SCoS47DrQ/edit?usp=sharing"",""จัดที่ดิน!AI42"")"),4152.18)</f>
        <v>4152.18</v>
      </c>
      <c r="K378" s="497">
        <f t="shared" ca="1" si="164"/>
        <v>75.494181818181815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IFERROR(__xludf.DUMMYFUNCTION("IMPORTRANGE(""https://docs.google.com/spreadsheets/d/1XWAQStnk-4SwqDmLtmXYiTMKHgktTP8We1SCoS47DrQ/edit?usp=sharing"",""จัดที่ดิน!AJ42"")"),1372)</f>
        <v>1372</v>
      </c>
      <c r="K379" s="497">
        <f t="shared" ca="1" si="164"/>
        <v>137.19999999999999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IFERROR(__xludf.DUMMYFUNCTION("IMPORTRANGE(""https://docs.google.com/spreadsheets/d/1XWAQStnk-4SwqDmLtmXYiTMKHgktTP8We1SCoS47DrQ/edit?usp=sharing"",""จัดที่ดิน!AK42"")"),13543.0299999999)</f>
        <v>13543.029999999901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IFERROR(__xludf.DUMMYFUNCTION("IMPORTRANGE(""https://docs.google.com/spreadsheets/d/1XWAQStnk-4SwqDmLtmXYiTMKHgktTP8We1SCoS47DrQ/edit?usp=sharing"",""จัดที่ดิน!AL42"")"),1173)</f>
        <v>1173</v>
      </c>
      <c r="K381" s="497">
        <f t="shared" ca="1" si="164"/>
        <v>117.3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IFERROR(__xludf.DUMMYFUNCTION("IMPORTRANGE(""https://docs.google.com/spreadsheets/d/1XWAQStnk-4SwqDmLtmXYiTMKHgktTP8We1SCoS47DrQ/edit?usp=sharing"",""จัดที่ดิน!AM42"")"),11343.07)</f>
        <v>11343.07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IFERROR(__xludf.DUMMYFUNCTION("IMPORTRANGE(""https://docs.google.com/spreadsheets/d/1XWAQStnk-4SwqDmLtmXYiTMKHgktTP8We1SCoS47DrQ/edit?usp=sharing"",""จัดที่ดิน!AP42"")"),27)</f>
        <v>27</v>
      </c>
      <c r="K385" s="505">
        <f ca="1">IF(I385&gt;0,J385*100/I385,0)</f>
        <v>27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2507647</v>
      </c>
      <c r="M414" s="552">
        <f t="shared" ca="1" si="181"/>
        <v>2519504.8199999998</v>
      </c>
      <c r="N414" s="552">
        <f t="shared" si="181"/>
        <v>2303160.5199999996</v>
      </c>
      <c r="O414" s="552">
        <f ca="1">IF(L414&gt;0,N414*100/L414,0)</f>
        <v>91.845483834048395</v>
      </c>
      <c r="P414" s="552">
        <f ca="1">IF(M414&gt;0,N414*100/M414,0)</f>
        <v>91.413221428169351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83660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93.043270380109973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83660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93.043270380109973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83660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93.043270380109973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L424+5000</f>
        <v>83660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93.043270380109973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635846.67000000004</v>
      </c>
      <c r="O444" s="195">
        <f t="shared" ref="O444:O449" ca="1" si="198">IF(L444&gt;0,N444*100/L444,0)</f>
        <v>92.381976811762669</v>
      </c>
      <c r="P444" s="195">
        <f t="shared" ref="P444:P449" ca="1" si="199">IF(M444&gt;0,N444*100/M444,0)</f>
        <v>92.381976811762669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635846.67000000004</v>
      </c>
      <c r="O446" s="93">
        <f t="shared" ca="1" si="198"/>
        <v>92.381976811762669</v>
      </c>
      <c r="P446" s="93">
        <f t="shared" ca="1" si="199"/>
        <v>92.381976811762669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635846.67000000004</v>
      </c>
      <c r="O447" s="497">
        <f t="shared" ca="1" si="198"/>
        <v>92.381976811762669</v>
      </c>
      <c r="P447" s="497">
        <f t="shared" ca="1" si="199"/>
        <v>92.381976811762669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635846.67000000004</v>
      </c>
      <c r="O449" s="93">
        <f t="shared" ca="1" si="198"/>
        <v>92.381976811762669</v>
      </c>
      <c r="P449" s="93">
        <f t="shared" ca="1" si="199"/>
        <v>92.381976811762669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71603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491423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491423</v>
      </c>
      <c r="O469" s="93">
        <f t="shared" ca="1" si="207"/>
        <v>100</v>
      </c>
      <c r="P469" s="93">
        <f t="shared" ca="1" si="208"/>
        <v>100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491423</v>
      </c>
      <c r="O470" s="497">
        <f t="shared" ca="1" si="207"/>
        <v>100</v>
      </c>
      <c r="P470" s="497">
        <f t="shared" ca="1" si="208"/>
        <v>100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491423</v>
      </c>
      <c r="O472" s="93">
        <f t="shared" ca="1" si="207"/>
        <v>100</v>
      </c>
      <c r="P472" s="93">
        <f t="shared" ca="1" si="208"/>
        <v>100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IFERROR(__xludf.DUMMYFUNCTION("IMPORTRANGE(""https://docs.google.com/spreadsheets/d/1QqKyyYR6Q21VydFLVH3TRQUabQu_ym0Zz7PgGX0-kHA/edit?usp=sharing"",""แผน!GU42"")"),0)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63455</v>
      </c>
      <c r="J543" s="684">
        <f t="shared" si="235"/>
        <v>0</v>
      </c>
      <c r="K543" s="685">
        <f t="shared" ca="1" si="234"/>
        <v>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526019</v>
      </c>
      <c r="M544" s="155">
        <f t="shared" ca="1" si="236"/>
        <v>524746.17000000004</v>
      </c>
      <c r="N544" s="155">
        <f t="shared" si="236"/>
        <v>454413.17</v>
      </c>
      <c r="O544" s="155">
        <f t="shared" ref="O544:O549" ca="1" si="237">IF(L544&gt;0,N544*100/L544,0)</f>
        <v>86.387216051131233</v>
      </c>
      <c r="P544" s="155">
        <f t="shared" ref="P544:P549" ca="1" si="238">IF(M544&gt;0,N544*100/M544,0)</f>
        <v>86.596757819118523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526019</v>
      </c>
      <c r="M546" s="93">
        <f t="shared" ca="1" si="240"/>
        <v>524746.17000000004</v>
      </c>
      <c r="N546" s="93">
        <f t="shared" si="240"/>
        <v>454413.17</v>
      </c>
      <c r="O546" s="93">
        <f t="shared" ca="1" si="237"/>
        <v>86.387216051131233</v>
      </c>
      <c r="P546" s="93">
        <f t="shared" ca="1" si="238"/>
        <v>86.596757819118523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526019</v>
      </c>
      <c r="M547" s="497">
        <f t="shared" ca="1" si="241"/>
        <v>524746.17000000004</v>
      </c>
      <c r="N547" s="497">
        <f t="shared" si="241"/>
        <v>454413.17</v>
      </c>
      <c r="O547" s="497">
        <f t="shared" ca="1" si="237"/>
        <v>86.387216051131233</v>
      </c>
      <c r="P547" s="497">
        <f t="shared" ca="1" si="238"/>
        <v>86.596757819118523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IFERROR(__xludf.DUMMYFUNCTION("IMPORTRANGE(""https://docs.google.com/spreadsheets/d/1QqKyyYR6Q21VydFLVH3TRQUabQu_ym0Zz7PgGX0-kHA/edit?usp=sharing"",""แผน!HB42"")"),526019)</f>
        <v>526019</v>
      </c>
      <c r="M549" s="93">
        <f ca="1">L549-1272.83</f>
        <v>524746.17000000004</v>
      </c>
      <c r="N549" s="93">
        <f>N550+N551+N552+N553+N554</f>
        <v>454413.17</v>
      </c>
      <c r="O549" s="93">
        <f t="shared" ca="1" si="237"/>
        <v>86.387216051131233</v>
      </c>
      <c r="P549" s="93">
        <f t="shared" ca="1" si="238"/>
        <v>86.596757819118523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102727.17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351686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63455</v>
      </c>
      <c r="J559" s="705">
        <f t="shared" si="245"/>
        <v>0</v>
      </c>
      <c r="K559" s="674">
        <f t="shared" ref="K559:K561" ca="1" si="246">IF(I559&gt;0,J559*100/I559,0)</f>
        <v>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8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8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8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8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6025.25</v>
      </c>
      <c r="J592" s="705">
        <f t="shared" si="253"/>
        <v>0</v>
      </c>
      <c r="K592" s="674">
        <f t="shared" ref="K592:K594" ca="1" si="254">IF(I592&gt;0,J592*100/I592,0)</f>
        <v>0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IFERROR(__xludf.DUMMYFUNCTION("IMPORTRANGE(""https://docs.google.com/spreadsheets/d/1QqKyyYR6Q21VydFLVH3TRQUabQu_ym0Zz7PgGX0-kHA/edit?usp=sharing"",""แผน!HL42"")"),18)</f>
        <v>18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IFERROR(__xludf.DUMMYFUNCTION("IMPORTRANGE(""https://docs.google.com/spreadsheets/d/1QqKyyYR6Q21VydFLVH3TRQUabQu_ym0Zz7PgGX0-kHA/edit?usp=sharing"",""แผน!HK42"")"),2)</f>
        <v>2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210</v>
      </c>
      <c r="J628" s="738">
        <f t="shared" ca="1" si="262"/>
        <v>215</v>
      </c>
      <c r="K628" s="739">
        <f ca="1">IF(I628&gt;0,J628*100/I628,0)</f>
        <v>102.38095238095238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441705.65</v>
      </c>
      <c r="N629" s="195">
        <f t="shared" si="263"/>
        <v>314695.65000000002</v>
      </c>
      <c r="O629" s="195">
        <f t="shared" ref="O629:O634" ca="1" si="264">IF(L629&gt;0,N629*100/L629,0)</f>
        <v>71.177981340118748</v>
      </c>
      <c r="P629" s="195">
        <f t="shared" ref="P629:P634" ca="1" si="265">IF(M629&gt;0,N629*100/M629,0)</f>
        <v>71.245556854434625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441705.65</v>
      </c>
      <c r="N631" s="93">
        <f t="shared" si="266"/>
        <v>314695.65000000002</v>
      </c>
      <c r="O631" s="93">
        <f t="shared" ca="1" si="264"/>
        <v>71.177981340118748</v>
      </c>
      <c r="P631" s="93">
        <f t="shared" ca="1" si="265"/>
        <v>71.245556854434625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441705.65</v>
      </c>
      <c r="N632" s="497">
        <f t="shared" si="267"/>
        <v>314695.65000000002</v>
      </c>
      <c r="O632" s="497">
        <f t="shared" ca="1" si="264"/>
        <v>71.177981340118748</v>
      </c>
      <c r="P632" s="497">
        <f t="shared" ca="1" si="265"/>
        <v>71.245556854434625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L634-419.35</f>
        <v>441705.65</v>
      </c>
      <c r="N634" s="93">
        <f>N635+N636+N637+N638</f>
        <v>314695.65000000002</v>
      </c>
      <c r="O634" s="93">
        <f t="shared" ca="1" si="264"/>
        <v>71.177981340118748</v>
      </c>
      <c r="P634" s="93">
        <f t="shared" ca="1" si="265"/>
        <v>71.245556854434625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103580.65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211115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IFERROR(__xludf.DUMMYFUNCTION("IMPORTRANGE(""https://docs.google.com/spreadsheets/d/1XWAQStnk-4SwqDmLtmXYiTMKHgktTP8We1SCoS47DrQ/edit?usp=sharing"",""จัดที่ดิน!AS42"")"),84)</f>
        <v>84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IFERROR(__xludf.DUMMYFUNCTION("IMPORTRANGE(""https://docs.google.com/spreadsheets/d/1XWAQStnk-4SwqDmLtmXYiTMKHgktTP8We1SCoS47DrQ/edit?usp=sharing"",""จัดที่ดิน!AT42"")"),46.26)</f>
        <v>46.26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IFERROR(__xludf.DUMMYFUNCTION("IMPORTRANGE(""https://docs.google.com/spreadsheets/d/1XWAQStnk-4SwqDmLtmXYiTMKHgktTP8We1SCoS47DrQ/edit?usp=sharing"",""จัดที่ดิน!AU42"")"),220)</f>
        <v>220</v>
      </c>
      <c r="K647" s="163">
        <f t="shared" ca="1" si="271"/>
        <v>104.76190476190476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IFERROR(__xludf.DUMMYFUNCTION("IMPORTRANGE(""https://docs.google.com/spreadsheets/d/1XWAQStnk-4SwqDmLtmXYiTMKHgktTP8We1SCoS47DrQ/edit?usp=sharing"",""จัดที่ดิน!AV42"")"),118.41)</f>
        <v>118.41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IFERROR(__xludf.DUMMYFUNCTION("IMPORTRANGE(""https://docs.google.com/spreadsheets/d/1XWAQStnk-4SwqDmLtmXYiTMKHgktTP8We1SCoS47DrQ/edit?usp=sharing"",""จัดที่ดิน!AW42"")"),218)</f>
        <v>218</v>
      </c>
      <c r="K649" s="163">
        <f t="shared" ca="1" si="271"/>
        <v>103.80952380952381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IFERROR(__xludf.DUMMYFUNCTION("IMPORTRANGE(""https://docs.google.com/spreadsheets/d/1XWAQStnk-4SwqDmLtmXYiTMKHgktTP8We1SCoS47DrQ/edit?usp=sharing"",""จัดที่ดิน!AX42"")"),109.84)</f>
        <v>109.84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IFERROR(__xludf.DUMMYFUNCTION("IMPORTRANGE(""https://docs.google.com/spreadsheets/d/1XWAQStnk-4SwqDmLtmXYiTMKHgktTP8We1SCoS47DrQ/edit?usp=sharing"",""จัดที่ดิน!AY42"")"),215)</f>
        <v>215</v>
      </c>
      <c r="K651" s="163">
        <f t="shared" ca="1" si="271"/>
        <v>102.38095238095238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IFERROR(__xludf.DUMMYFUNCTION("IMPORTRANGE(""https://docs.google.com/spreadsheets/d/1XWAQStnk-4SwqDmLtmXYiTMKHgktTP8We1SCoS47DrQ/edit?usp=sharing"",""จัดที่ดิน!AZ42"")"),107.8175)</f>
        <v>107.8175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50</v>
      </c>
      <c r="J654" s="705">
        <f t="shared" si="272"/>
        <v>83</v>
      </c>
      <c r="K654" s="674">
        <f ca="1">IF(I654&gt;0,J654*100/I654,0)</f>
        <v>166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22770</v>
      </c>
      <c r="N655" s="195">
        <f t="shared" si="273"/>
        <v>23130</v>
      </c>
      <c r="O655" s="195">
        <f t="shared" ref="O655:O660" ca="1" si="274">IF(L655&gt;0,N655*100/L655,0)</f>
        <v>183.57142857142858</v>
      </c>
      <c r="P655" s="195">
        <f t="shared" ref="P655:P660" ca="1" si="275">IF(M655&gt;0,N655*100/M655,0)</f>
        <v>101.58102766798419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22770</v>
      </c>
      <c r="N657" s="93">
        <f t="shared" si="276"/>
        <v>23130</v>
      </c>
      <c r="O657" s="93">
        <f t="shared" ca="1" si="274"/>
        <v>183.57142857142858</v>
      </c>
      <c r="P657" s="93">
        <f t="shared" ca="1" si="275"/>
        <v>101.58102766798419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22770</v>
      </c>
      <c r="N658" s="497">
        <f t="shared" si="277"/>
        <v>23130</v>
      </c>
      <c r="O658" s="497">
        <f t="shared" ca="1" si="274"/>
        <v>183.57142857142858</v>
      </c>
      <c r="P658" s="497">
        <f t="shared" ca="1" si="275"/>
        <v>101.58102766798419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L660+10170</f>
        <v>22770</v>
      </c>
      <c r="N660" s="93">
        <f>N661+N662+N663+N664</f>
        <v>23130</v>
      </c>
      <c r="O660" s="93">
        <f t="shared" ca="1" si="274"/>
        <v>183.57142857142858</v>
      </c>
      <c r="P660" s="93">
        <f t="shared" ca="1" si="275"/>
        <v>101.58102766798419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23130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IFERROR(__xludf.DUMMYFUNCTION("IMPORTRANGE(""https://docs.google.com/spreadsheets/d/1QqKyyYR6Q21VydFLVH3TRQUabQu_ym0Zz7PgGX0-kHA/edit?usp=sharing"",""แผน!IA42"")"),50)</f>
        <v>50</v>
      </c>
      <c r="J669" s="678">
        <f>J675</f>
        <v>83</v>
      </c>
      <c r="K669" s="195">
        <f ca="1">IF(I669&gt;0,J669*100/I669,0)</f>
        <v>166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83</v>
      </c>
      <c r="K675" s="195">
        <f t="shared" ca="1" si="281"/>
        <v>166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83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IFERROR(__xludf.DUMMYFUNCTION("IMPORTRANGE(""https://docs.google.com/spreadsheets/d/1QqKyyYR6Q21VydFLVH3TRQUabQu_ym0Zz7PgGX0-kHA/edit?usp=sharing"",""แผน!IB42"")"),0)</f>
        <v>0</v>
      </c>
      <c r="J678" s="678">
        <f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122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122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360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100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360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100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360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100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L690-1620</f>
        <v>360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100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360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IFERROR(__xludf.DUMMYFUNCTION("IMPORTRANGE(""https://docs.google.com/spreadsheets/d/1QqKyyYR6Q21VydFLVH3TRQUabQu_ym0Zz7PgGX0-kHA/edit?usp=sharing"",""แผน!IE42"")"),14)</f>
        <v>14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IFERROR(__xludf.DUMMYFUNCTION("IMPORTRANGE(""https://docs.google.com/spreadsheets/d/1QqKyyYR6Q21VydFLVH3TRQUabQu_ym0Zz7PgGX0-kHA/edit?usp=sharing"",""แผน!IH42"")"),14)</f>
        <v>14</v>
      </c>
      <c r="J708" s="678">
        <f>J714+J717</f>
        <v>14</v>
      </c>
      <c r="K708" s="195">
        <f ca="1">IF(I708&gt;0,J708*100/I708,0)</f>
        <v>100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1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14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1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1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14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IFERROR(__xludf.DUMMYFUNCTION("IMPORTRANGE(""https://docs.google.com/spreadsheets/d/1QqKyyYR6Q21VydFLVH3TRQUabQu_ym0Zz7PgGX0-kHA/edit?usp=sharing"",""แผน!IJ42"")"),0)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IFERROR(__xludf.DUMMYFUNCTION("IMPORTRANGE(""https://docs.google.com/spreadsheets/d/1QqKyyYR6Q21VydFLVH3TRQUabQu_ym0Zz7PgGX0-kHA/edit?usp=sharing"",""แผน!IK42"")"),0)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IFERROR(__xludf.DUMMYFUNCTION("IMPORTRANGE(""https://docs.google.com/spreadsheets/d/1QqKyyYR6Q21VydFLVH3TRQUabQu_ym0Zz7PgGX0-kHA/edit?usp=sharing"",""แผน!IP42"")"),0)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19000</v>
      </c>
      <c r="J785" s="804">
        <f t="shared" ca="1" si="318"/>
        <v>18616.965</v>
      </c>
      <c r="K785" s="805">
        <f ca="1">IF(I785&gt;0,J785*100/I785,0)</f>
        <v>97.984026315789478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305452.03000000003</v>
      </c>
      <c r="O786" s="195">
        <f t="shared" ref="O786:O791" ca="1" si="320">IF(L786&gt;0,N786*100/L786,0)</f>
        <v>114.59034738895559</v>
      </c>
      <c r="P786" s="195">
        <f t="shared" ref="P786:P791" ca="1" si="321">IF(M786&gt;0,N786*100/M786,0)</f>
        <v>114.59034738895559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266560</v>
      </c>
      <c r="M788" s="93">
        <f t="shared" ca="1" si="322"/>
        <v>266560</v>
      </c>
      <c r="N788" s="93">
        <f t="shared" si="322"/>
        <v>305452.03000000003</v>
      </c>
      <c r="O788" s="93">
        <f t="shared" ca="1" si="320"/>
        <v>114.59034738895559</v>
      </c>
      <c r="P788" s="93">
        <f t="shared" ca="1" si="321"/>
        <v>114.59034738895559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305452.03000000003</v>
      </c>
      <c r="O789" s="497">
        <f t="shared" ca="1" si="320"/>
        <v>114.59034738895559</v>
      </c>
      <c r="P789" s="497">
        <f t="shared" ca="1" si="321"/>
        <v>114.59034738895559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305452.03000000003</v>
      </c>
      <c r="O791" s="93">
        <f t="shared" ca="1" si="320"/>
        <v>114.59034738895559</v>
      </c>
      <c r="P791" s="93">
        <f t="shared" ca="1" si="321"/>
        <v>114.59034738895559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69000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236452.03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IFERROR(__xludf.DUMMYFUNCTION("IMPORTRANGE(""https://docs.google.com/spreadsheets/d/1MaWodYyGHDf7siQLGxnXhG4mBNTNIuy296niS2xXulU/edit?usp=sharing"",""RTK!H42"")"),297)</f>
        <v>297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IFERROR(__xludf.DUMMYFUNCTION("IMPORTRANGE(""https://docs.google.com/spreadsheets/d/1MaWodYyGHDf7siQLGxnXhG4mBNTNIuy296niS2xXulU/edit?usp=sharing"",""RTK!G42"")"),4000)</f>
        <v>4000</v>
      </c>
      <c r="J801" s="819">
        <f ca="1">IFERROR(__xludf.DUMMYFUNCTION("IMPORTRANGE(""https://docs.google.com/spreadsheets/d/1MaWodYyGHDf7siQLGxnXhG4mBNTNIuy296niS2xXulU/edit?usp=sharing"",""RTK!I42"")"),3597)</f>
        <v>3597</v>
      </c>
      <c r="K801" s="820">
        <f ca="1">IF(I801&gt;0,J801*100/I801,0)</f>
        <v>89.924999999999997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IFERROR(__xludf.DUMMYFUNCTION("IMPORTRANGE(""https://docs.google.com/spreadsheets/d/1MaWodYyGHDf7siQLGxnXhG4mBNTNIuy296niS2xXulU/edit?usp=sharing"",""RTK!L42"")"),1213)</f>
        <v>1213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IFERROR(__xludf.DUMMYFUNCTION("IMPORTRANGE(""https://docs.google.com/spreadsheets/d/1MaWodYyGHDf7siQLGxnXhG4mBNTNIuy296niS2xXulU/edit?usp=sharing"",""RTK!K42"")"),15000)</f>
        <v>15000</v>
      </c>
      <c r="J803" s="819">
        <f ca="1">IFERROR(__xludf.DUMMYFUNCTION("IMPORTRANGE(""https://docs.google.com/spreadsheets/d/1MaWodYyGHDf7siQLGxnXhG4mBNTNIuy296niS2xXulU/edit?usp=sharing"",""RTK!M42"")"),15019.965)</f>
        <v>15019.965</v>
      </c>
      <c r="K803" s="820">
        <f t="shared" ref="K803:K804" ca="1" si="327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IFERROR(__xludf.DUMMYFUNCTION("IMPORTRANGE(""https://docs.google.com/spreadsheets/d/19vJNZY_5yjcGF2XGBMNZRCAIB0Kwfpjp8YEOfu-bneM/edit?usp=sharing"",""งานกองทุน!F42"")"),4007734.16)</f>
        <v>4007734.16</v>
      </c>
      <c r="K821" s="497">
        <f t="shared" ref="K821:K828" ca="1" si="336">IF(I821&gt;0,J821*100/I821,0)</f>
        <v>76.028817766627398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IFERROR(__xludf.DUMMYFUNCTION("IMPORTRANGE(""https://docs.google.com/spreadsheets/d/19vJNZY_5yjcGF2XGBMNZRCAIB0Kwfpjp8YEOfu-bneM/edit?usp=sharing"",""งานกองทุน!E42"")"),349)</f>
        <v>349</v>
      </c>
      <c r="K822" s="497">
        <f t="shared" ca="1" si="336"/>
        <v>75.869565217391298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IFERROR(__xludf.DUMMYFUNCTION("IMPORTRANGE(""https://docs.google.com/spreadsheets/d/19vJNZY_5yjcGF2XGBMNZRCAIB0Kwfpjp8YEOfu-bneM/edit?usp=sharing"",""งานกองทุน!K42"")"),4495001.63)</f>
        <v>4495001.63</v>
      </c>
      <c r="K823" s="497">
        <f t="shared" ca="1" si="336"/>
        <v>13.732146270298978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IFERROR(__xludf.DUMMYFUNCTION("IMPORTRANGE(""https://docs.google.com/spreadsheets/d/19vJNZY_5yjcGF2XGBMNZRCAIB0Kwfpjp8YEOfu-bneM/edit?usp=sharing"",""งานกองทุน!J42"")"),853)</f>
        <v>853</v>
      </c>
      <c r="K824" s="497">
        <f t="shared" ca="1" si="336"/>
        <v>52.784653465346537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IFERROR(__xludf.DUMMYFUNCTION("IMPORTRANGE(""https://docs.google.com/spreadsheets/d/19vJNZY_5yjcGF2XGBMNZRCAIB0Kwfpjp8YEOfu-bneM/edit?usp=sharing"",""งานกองทุน!P42"")"),236633.02)</f>
        <v>236633.02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IFERROR(__xludf.DUMMYFUNCTION("IMPORTRANGE(""https://docs.google.com/spreadsheets/d/19vJNZY_5yjcGF2XGBMNZRCAIB0Kwfpjp8YEOfu-bneM/edit?usp=sharing"",""งานกองทุน!O42"")"),17)</f>
        <v>17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IFERROR(__xludf.DUMMYFUNCTION("IMPORTRANGE(""https://docs.google.com/spreadsheets/d/19vJNZY_5yjcGF2XGBMNZRCAIB0Kwfpjp8YEOfu-bneM/edit?usp=sharing"",""งานกองทุน!U42"")"),8280000)</f>
        <v>8280000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IFERROR(__xludf.DUMMYFUNCTION("IMPORTRANGE(""https://docs.google.com/spreadsheets/d/19vJNZY_5yjcGF2XGBMNZRCAIB0Kwfpjp8YEOfu-bneM/edit?usp=sharing"",""งานกองทุน!T42"")"),338)</f>
        <v>338</v>
      </c>
      <c r="K828" s="505">
        <f t="shared" ca="1" si="336"/>
        <v>102.11480362537765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7EF4-8581-4235-A753-178025EFEDE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8.71093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351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6082432</v>
      </c>
      <c r="M8" s="22">
        <f t="shared" ca="1" si="0"/>
        <v>6426785</v>
      </c>
      <c r="N8" s="22">
        <f t="shared" ca="1" si="0"/>
        <v>5387417.9299999997</v>
      </c>
      <c r="O8" s="22">
        <f t="shared" ref="O8:O16" ca="1" si="1">IF(L8&gt;0,N8*100/L8,0)</f>
        <v>88.573418165628482</v>
      </c>
      <c r="P8" s="22">
        <f t="shared" ref="P8:P16" ca="1" si="2">IF(M8&gt;0,N8*100/M8,0)</f>
        <v>83.827573662414409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6082432</v>
      </c>
      <c r="M10" s="30">
        <f t="shared" ca="1" si="3"/>
        <v>6426785</v>
      </c>
      <c r="N10" s="30">
        <f t="shared" ca="1" si="3"/>
        <v>5387417.9299999997</v>
      </c>
      <c r="O10" s="30">
        <f t="shared" ca="1" si="1"/>
        <v>88.573418165628482</v>
      </c>
      <c r="P10" s="30">
        <f t="shared" ca="1" si="2"/>
        <v>83.827573662414409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5919432</v>
      </c>
      <c r="M11" s="497">
        <f t="shared" ca="1" si="4"/>
        <v>6263785</v>
      </c>
      <c r="N11" s="497">
        <f t="shared" ca="1" si="4"/>
        <v>5224917.93</v>
      </c>
      <c r="O11" s="497">
        <f t="shared" ca="1" si="1"/>
        <v>88.267217699265743</v>
      </c>
      <c r="P11" s="497">
        <f t="shared" ca="1" si="2"/>
        <v>83.414707401355571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5919432</v>
      </c>
      <c r="M13" s="93">
        <f t="shared" ca="1" si="5"/>
        <v>6263785</v>
      </c>
      <c r="N13" s="93">
        <f t="shared" ca="1" si="5"/>
        <v>5224917.93</v>
      </c>
      <c r="O13" s="93">
        <f t="shared" ca="1" si="1"/>
        <v>88.267217699265743</v>
      </c>
      <c r="P13" s="93">
        <f t="shared" ca="1" si="2"/>
        <v>83.414707401355571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4280973</v>
      </c>
      <c r="N18" s="22">
        <f t="shared" ca="1" si="8"/>
        <v>3597215.13</v>
      </c>
      <c r="O18" s="22">
        <f t="shared" ref="O18:O26" ca="1" si="9">IF(L18&gt;0,N18*100/L18,0)</f>
        <v>91.262352281549212</v>
      </c>
      <c r="P18" s="22">
        <f t="shared" ref="P18:P26" ca="1" si="10">IF(M18&gt;0,N18*100/M18,0)</f>
        <v>84.027979854112601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4280973</v>
      </c>
      <c r="N20" s="30">
        <f t="shared" ca="1" si="11"/>
        <v>3597215.13</v>
      </c>
      <c r="O20" s="30">
        <f t="shared" ca="1" si="9"/>
        <v>91.262352281549212</v>
      </c>
      <c r="P20" s="30">
        <f t="shared" ca="1" si="10"/>
        <v>84.027979854112601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4117973</v>
      </c>
      <c r="N21" s="497">
        <f t="shared" ca="1" si="12"/>
        <v>3434715.13</v>
      </c>
      <c r="O21" s="497">
        <f t="shared" ca="1" si="9"/>
        <v>90.898664856482</v>
      </c>
      <c r="P21" s="497">
        <f t="shared" ca="1" si="10"/>
        <v>83.407907968313538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4117973</v>
      </c>
      <c r="N23" s="93">
        <f t="shared" ca="1" si="13"/>
        <v>3434715.13</v>
      </c>
      <c r="O23" s="93">
        <f t="shared" ca="1" si="9"/>
        <v>90.898664856482</v>
      </c>
      <c r="P23" s="93">
        <f t="shared" ca="1" si="10"/>
        <v>83.407907968313538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2140812</v>
      </c>
      <c r="M28" s="22">
        <f t="shared" ca="1" si="16"/>
        <v>2145812</v>
      </c>
      <c r="N28" s="22">
        <f t="shared" si="16"/>
        <v>1790202.8</v>
      </c>
      <c r="O28" s="22">
        <f t="shared" ref="O28:O37" ca="1" si="17">IF(L28&gt;0,N28*100/L28,0)</f>
        <v>83.622606749214782</v>
      </c>
      <c r="P28" s="22">
        <f t="shared" ref="P28:P37" ca="1" si="18">IF(M28&gt;0,N28*100/M28,0)</f>
        <v>83.427756019632668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2140812</v>
      </c>
      <c r="M30" s="30">
        <f t="shared" ca="1" si="19"/>
        <v>2145812</v>
      </c>
      <c r="N30" s="30">
        <f t="shared" si="19"/>
        <v>1790202.8</v>
      </c>
      <c r="O30" s="30">
        <f t="shared" ca="1" si="17"/>
        <v>83.622606749214782</v>
      </c>
      <c r="P30" s="30">
        <f t="shared" ca="1" si="18"/>
        <v>83.427756019632668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2140812</v>
      </c>
      <c r="M31" s="497">
        <f t="shared" ca="1" si="20"/>
        <v>2145812</v>
      </c>
      <c r="N31" s="497">
        <f t="shared" si="20"/>
        <v>1790202.8</v>
      </c>
      <c r="O31" s="497">
        <f t="shared" ca="1" si="17"/>
        <v>83.622606749214782</v>
      </c>
      <c r="P31" s="497">
        <f t="shared" ca="1" si="18"/>
        <v>83.427756019632668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2140812</v>
      </c>
      <c r="M33" s="93">
        <f t="shared" ca="1" si="21"/>
        <v>2145812</v>
      </c>
      <c r="N33" s="93">
        <f t="shared" si="21"/>
        <v>1790202.8</v>
      </c>
      <c r="O33" s="93">
        <f t="shared" ca="1" si="17"/>
        <v>83.622606749214782</v>
      </c>
      <c r="P33" s="93">
        <f t="shared" ca="1" si="18"/>
        <v>83.427756019632668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3941620</v>
      </c>
      <c r="M37" s="871">
        <f t="shared" ca="1" si="24"/>
        <v>4280973</v>
      </c>
      <c r="N37" s="871">
        <f t="shared" ca="1" si="24"/>
        <v>3597215.13</v>
      </c>
      <c r="O37" s="871">
        <f t="shared" ca="1" si="17"/>
        <v>91.262352281549212</v>
      </c>
      <c r="P37" s="871">
        <f t="shared" ca="1" si="18"/>
        <v>84.027979854112601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749143</v>
      </c>
      <c r="N41" s="85">
        <f t="shared" ca="1" si="25"/>
        <v>587992</v>
      </c>
      <c r="O41" s="85">
        <f t="shared" ref="O41:O49" ca="1" si="26">IF(L41&gt;0,N41*100/L41,0)</f>
        <v>89.462457208063896</v>
      </c>
      <c r="P41" s="85">
        <f t="shared" ref="P41:P49" ca="1" si="27">IF(M41&gt;0,N41*100/M41,0)</f>
        <v>78.488619662734621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749143</v>
      </c>
      <c r="N43" s="92">
        <f t="shared" ca="1" si="28"/>
        <v>587992</v>
      </c>
      <c r="O43" s="92">
        <f t="shared" ca="1" si="26"/>
        <v>89.462457208063896</v>
      </c>
      <c r="P43" s="92">
        <f t="shared" ca="1" si="27"/>
        <v>78.488619662734621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749143</v>
      </c>
      <c r="N44" s="497">
        <f t="shared" ca="1" si="29"/>
        <v>587992</v>
      </c>
      <c r="O44" s="497">
        <f t="shared" ca="1" si="26"/>
        <v>89.462457208063896</v>
      </c>
      <c r="P44" s="497">
        <f t="shared" ca="1" si="27"/>
        <v>78.488619662734621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IFERROR(__xludf.DUMMYFUNCTION("IMPORTRANGE(""https://docs.google.com/spreadsheets/d/1MeEWN-I1oV_STSDYn1IFDPWt_1FKiwhDph83XaGc0o0/edit?usp=sharing"",""งบพรบ!R43"")"),749143)</f>
        <v>749143</v>
      </c>
      <c r="N46" s="93">
        <f ca="1">IFERROR(__xludf.DUMMYFUNCTION("IMPORTRANGE(""https://docs.google.com/spreadsheets/d/1MeEWN-I1oV_STSDYn1IFDPWt_1FKiwhDph83XaGc0o0/edit?usp=sharing"",""งบพรบ!T43"")"),587992)</f>
        <v>587992</v>
      </c>
      <c r="O46" s="93">
        <f t="shared" ca="1" si="26"/>
        <v>89.462457208063896</v>
      </c>
      <c r="P46" s="93">
        <f t="shared" ca="1" si="27"/>
        <v>78.488619662734621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794020</v>
      </c>
      <c r="N53" s="116">
        <f t="shared" ca="1" si="31"/>
        <v>790598.44</v>
      </c>
      <c r="O53" s="116">
        <f t="shared" ref="O53:O61" ca="1" si="32">IF(L53&gt;0,N53*100/L53,0)</f>
        <v>108.39024403619413</v>
      </c>
      <c r="P53" s="116">
        <f t="shared" ref="P53:P61" ca="1" si="33">IF(M53&gt;0,N53*100/M53,0)</f>
        <v>99.569083902168714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794020</v>
      </c>
      <c r="N55" s="123">
        <f t="shared" ca="1" si="34"/>
        <v>790598.44</v>
      </c>
      <c r="O55" s="123">
        <f t="shared" ca="1" si="32"/>
        <v>108.39024403619413</v>
      </c>
      <c r="P55" s="123">
        <f t="shared" ca="1" si="33"/>
        <v>99.569083902168714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794020</v>
      </c>
      <c r="N56" s="497">
        <f t="shared" ca="1" si="35"/>
        <v>790598.44</v>
      </c>
      <c r="O56" s="497">
        <f t="shared" ca="1" si="32"/>
        <v>108.39024403619413</v>
      </c>
      <c r="P56" s="497">
        <f t="shared" ca="1" si="33"/>
        <v>99.569083902168714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IFERROR(__xludf.DUMMYFUNCTION("IMPORTRANGE(""https://docs.google.com/spreadsheets/d/1MeEWN-I1oV_STSDYn1IFDPWt_1FKiwhDph83XaGc0o0/edit?usp=sharing"",""งบพรบ!AB43"")"),794020)</f>
        <v>794020</v>
      </c>
      <c r="N58" s="93">
        <f ca="1">IFERROR(__xludf.DUMMYFUNCTION("IMPORTRANGE(""https://docs.google.com/spreadsheets/d/1MeEWN-I1oV_STSDYn1IFDPWt_1FKiwhDph83XaGc0o0/edit?usp=sharing"",""งบพรบ!AD43"")"),790598.44)</f>
        <v>790598.44</v>
      </c>
      <c r="O58" s="93">
        <f t="shared" ca="1" si="32"/>
        <v>108.39024403619413</v>
      </c>
      <c r="P58" s="93">
        <f t="shared" ca="1" si="33"/>
        <v>99.569083902168714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524240</v>
      </c>
      <c r="N88" s="155">
        <f t="shared" ca="1" si="49"/>
        <v>463871.19</v>
      </c>
      <c r="O88" s="155">
        <f t="shared" ref="O88:O96" ca="1" si="50">IF(L88&gt;0,N88*100/L88,0)</f>
        <v>91.126667845355968</v>
      </c>
      <c r="P88" s="155">
        <f t="shared" ref="P88:P96" ca="1" si="51">IF(M88&gt;0,N88*100/M88,0)</f>
        <v>88.484509003509842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524240</v>
      </c>
      <c r="N90" s="93">
        <f t="shared" ca="1" si="52"/>
        <v>463871.19</v>
      </c>
      <c r="O90" s="93">
        <f t="shared" ca="1" si="50"/>
        <v>91.126667845355968</v>
      </c>
      <c r="P90" s="93">
        <f t="shared" ca="1" si="51"/>
        <v>88.484509003509842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524240</v>
      </c>
      <c r="N91" s="497">
        <f t="shared" ca="1" si="53"/>
        <v>463871.19</v>
      </c>
      <c r="O91" s="497">
        <f t="shared" ca="1" si="50"/>
        <v>91.126667845355968</v>
      </c>
      <c r="P91" s="497">
        <f t="shared" ca="1" si="51"/>
        <v>88.484509003509842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IFERROR(__xludf.DUMMYFUNCTION("IMPORTRANGE(""https://docs.google.com/spreadsheets/d/1MeEWN-I1oV_STSDYn1IFDPWt_1FKiwhDph83XaGc0o0/edit?usp=sharing"",""งบพรบ!AV43"")"),524240)</f>
        <v>524240</v>
      </c>
      <c r="N93" s="93">
        <f ca="1">IFERROR(__xludf.DUMMYFUNCTION("IMPORTRANGE(""https://docs.google.com/spreadsheets/d/1MeEWN-I1oV_STSDYn1IFDPWt_1FKiwhDph83XaGc0o0/edit?usp=sharing"",""งบพรบ!AX43"")"),463871.19)</f>
        <v>463871.19</v>
      </c>
      <c r="O93" s="93">
        <f t="shared" ca="1" si="50"/>
        <v>91.126667845355968</v>
      </c>
      <c r="P93" s="93">
        <f t="shared" ca="1" si="51"/>
        <v>88.484509003509842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8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138260</v>
      </c>
      <c r="O132" s="155">
        <f t="shared" ref="O132:O140" ca="1" si="70">IF(L132&gt;0,N132*100/L132,0)</f>
        <v>91.167452441396591</v>
      </c>
      <c r="P132" s="155">
        <f t="shared" ref="P132:P140" ca="1" si="71">IF(M132&gt;0,N132*100/M132,0)</f>
        <v>91.167452441396591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138260</v>
      </c>
      <c r="O134" s="93">
        <f t="shared" ca="1" si="70"/>
        <v>91.167452441396591</v>
      </c>
      <c r="P134" s="93">
        <f t="shared" ca="1" si="71"/>
        <v>91.167452441396591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35760</v>
      </c>
      <c r="O135" s="497">
        <f t="shared" ca="1" si="70"/>
        <v>73.497071215702391</v>
      </c>
      <c r="P135" s="497">
        <f t="shared" ca="1" si="71"/>
        <v>73.497071215702391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IFERROR(__xludf.DUMMYFUNCTION("IMPORTRANGE(""https://docs.google.com/spreadsheets/d/1MeEWN-I1oV_STSDYn1IFDPWt_1FKiwhDph83XaGc0o0/edit?usp=sharing"",""งบพรบ!BP43"")"),48655)</f>
        <v>48655</v>
      </c>
      <c r="N137" s="93">
        <f ca="1">IFERROR(__xludf.DUMMYFUNCTION("IMPORTRANGE(""https://docs.google.com/spreadsheets/d/1MeEWN-I1oV_STSDYn1IFDPWt_1FKiwhDph83XaGc0o0/edit?usp=sharing"",""งบพรบ!BR43"")"),35760)</f>
        <v>35760</v>
      </c>
      <c r="O137" s="93">
        <f t="shared" ca="1" si="70"/>
        <v>73.497071215702391</v>
      </c>
      <c r="P137" s="93">
        <f t="shared" ca="1" si="71"/>
        <v>73.497071215702391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49495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26.08344277199717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49495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26.08344277199717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49495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26.08344277199717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IFERROR(__xludf.DUMMYFUNCTION("IMPORTRANGE(""https://docs.google.com/spreadsheets/d/1MeEWN-I1oV_STSDYn1IFDPWt_1FKiwhDph83XaGc0o0/edit?usp=sharing"",""งบพรบ!CJ43"")"),49495)</f>
        <v>49495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26.08344277199717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131640</v>
      </c>
      <c r="N181" s="155">
        <f t="shared" ca="1" si="92"/>
        <v>106721</v>
      </c>
      <c r="O181" s="155">
        <f t="shared" ref="O181:O189" ca="1" si="93">IF(L181&gt;0,N181*100/L181,0)</f>
        <v>91.842512908777962</v>
      </c>
      <c r="P181" s="155">
        <f t="shared" ref="P181:P189" ca="1" si="94">IF(M181&gt;0,N181*100/M181,0)</f>
        <v>81.070343360680639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131640</v>
      </c>
      <c r="N183" s="93">
        <f t="shared" ca="1" si="95"/>
        <v>106721</v>
      </c>
      <c r="O183" s="93">
        <f t="shared" ca="1" si="93"/>
        <v>91.842512908777962</v>
      </c>
      <c r="P183" s="93">
        <f t="shared" ca="1" si="94"/>
        <v>81.070343360680639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131640</v>
      </c>
      <c r="N184" s="497">
        <f t="shared" ca="1" si="96"/>
        <v>106721</v>
      </c>
      <c r="O184" s="497">
        <f t="shared" ca="1" si="93"/>
        <v>91.842512908777962</v>
      </c>
      <c r="P184" s="497">
        <f t="shared" ca="1" si="94"/>
        <v>81.070343360680639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IFERROR(__xludf.DUMMYFUNCTION("IMPORTRANGE(""https://docs.google.com/spreadsheets/d/1MeEWN-I1oV_STSDYn1IFDPWt_1FKiwhDph83XaGc0o0/edit?usp=sharing"",""งบพรบ!CT43"")"),131640)</f>
        <v>131640</v>
      </c>
      <c r="N186" s="93">
        <f ca="1">IFERROR(__xludf.DUMMYFUNCTION("IMPORTRANGE(""https://docs.google.com/spreadsheets/d/1MeEWN-I1oV_STSDYn1IFDPWt_1FKiwhDph83XaGc0o0/edit?usp=sharing"",""งบพรบ!CV43"")"),106721)</f>
        <v>106721</v>
      </c>
      <c r="O186" s="93">
        <f t="shared" ca="1" si="93"/>
        <v>91.842512908777962</v>
      </c>
      <c r="P186" s="93">
        <f t="shared" ca="1" si="94"/>
        <v>81.070343360680639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7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7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7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7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27460</v>
      </c>
      <c r="O209" s="155">
        <f ca="1">IF(L209&gt;0,N209*100/L209,0)</f>
        <v>98.071428571428569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7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7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7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7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7"/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7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128000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26900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26900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26900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IFERROR(__xludf.DUMMYFUNCTION("IMPORTRANGE(""https://docs.google.com/spreadsheets/d/1MeEWN-I1oV_STSDYn1IFDPWt_1FKiwhDph83XaGc0o0/edit?usp=sharing"",""งบพรบ!DD43"")"),26900)</f>
        <v>26900</v>
      </c>
      <c r="N266" s="93">
        <f ca="1">IFERROR(__xludf.DUMMYFUNCTION("IMPORTRANGE(""https://docs.google.com/spreadsheets/d/1MeEWN-I1oV_STSDYn1IFDPWt_1FKiwhDph83XaGc0o0/edit?usp=sharing"",""งบพรบ!DF43"")"),26900)</f>
        <v>26900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200</v>
      </c>
      <c r="J276" s="883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37520</v>
      </c>
      <c r="O277" s="155">
        <f t="shared" ref="O277:O285" ca="1" si="126">IF(L277&gt;0,N277*100/L277,0)</f>
        <v>49.603384452670547</v>
      </c>
      <c r="P277" s="155">
        <f t="shared" ref="P277:P285" ca="1" si="127">IF(M277&gt;0,N277*100/M277,0)</f>
        <v>49.603384452670547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37520</v>
      </c>
      <c r="O279" s="93">
        <f t="shared" ca="1" si="126"/>
        <v>49.603384452670547</v>
      </c>
      <c r="P279" s="93">
        <f t="shared" ca="1" si="127"/>
        <v>49.603384452670547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37520</v>
      </c>
      <c r="O280" s="497">
        <f t="shared" ca="1" si="126"/>
        <v>49.603384452670547</v>
      </c>
      <c r="P280" s="497">
        <f t="shared" ca="1" si="127"/>
        <v>49.603384452670547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IFERROR(__xludf.DUMMYFUNCTION("IMPORTRANGE(""https://docs.google.com/spreadsheets/d/1MeEWN-I1oV_STSDYn1IFDPWt_1FKiwhDph83XaGc0o0/edit?usp=sharing"",""งบพรบ!DN43"")"),75640)</f>
        <v>75640</v>
      </c>
      <c r="N282" s="93">
        <f ca="1">IFERROR(__xludf.DUMMYFUNCTION("IMPORTRANGE(""https://docs.google.com/spreadsheets/d/1MeEWN-I1oV_STSDYn1IFDPWt_1FKiwhDph83XaGc0o0/edit?usp=sharing"",""งบพรบ!DP43"")"),37520)</f>
        <v>37520</v>
      </c>
      <c r="O282" s="93">
        <f t="shared" ca="1" si="126"/>
        <v>49.603384452670547</v>
      </c>
      <c r="P282" s="93">
        <f t="shared" ca="1" si="127"/>
        <v>49.603384452670547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IFERROR(__xludf.DUMMYFUNCTION("IMPORTRANGE(""https://docs.google.com/spreadsheets/d/1QqKyyYR6Q21VydFLVH3TRQUabQu_ym0Zz7PgGX0-kHA/edit?usp=sharing"",""แผน!EB43"")"),20)</f>
        <v>20</v>
      </c>
      <c r="J288" s="678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4816</v>
      </c>
      <c r="K327" s="445">
        <f ca="1">IF(I327&gt;0,J327*100/I327,0)</f>
        <v>126.73684210526316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144652</v>
      </c>
      <c r="O328" s="155">
        <f t="shared" ref="O328:O336" ca="1" si="150">IF(L328&gt;0,N328*100/L328,0)</f>
        <v>81.724293785310735</v>
      </c>
      <c r="P328" s="155">
        <f t="shared" ref="P328:P336" ca="1" si="151">IF(M328&gt;0,N328*100/M328,0)</f>
        <v>80.586072423398335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144652</v>
      </c>
      <c r="O330" s="93">
        <f t="shared" ca="1" si="150"/>
        <v>81.724293785310735</v>
      </c>
      <c r="P330" s="93">
        <f t="shared" ca="1" si="151"/>
        <v>80.586072423398335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144652</v>
      </c>
      <c r="O331" s="497">
        <f t="shared" ca="1" si="150"/>
        <v>81.724293785310735</v>
      </c>
      <c r="P331" s="497">
        <f t="shared" ca="1" si="151"/>
        <v>80.586072423398335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IFERROR(__xludf.DUMMYFUNCTION("IMPORTRANGE(""https://docs.google.com/spreadsheets/d/1MeEWN-I1oV_STSDYn1IFDPWt_1FKiwhDph83XaGc0o0/edit?usp=sharing"",""งบพรบ!ER43"")"),179500)</f>
        <v>179500</v>
      </c>
      <c r="N333" s="93">
        <f ca="1">IFERROR(__xludf.DUMMYFUNCTION("IMPORTRANGE(""https://docs.google.com/spreadsheets/d/1MeEWN-I1oV_STSDYn1IFDPWt_1FKiwhDph83XaGc0o0/edit?usp=sharing"",""งบพรบ!ET43"")"),144652)</f>
        <v>144652</v>
      </c>
      <c r="O333" s="93">
        <f t="shared" ca="1" si="150"/>
        <v>81.724293785310735</v>
      </c>
      <c r="P333" s="93">
        <f t="shared" ca="1" si="151"/>
        <v>80.586072423398335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IFERROR(__xludf.DUMMYFUNCTION("IMPORTRANGE(""https://docs.google.com/spreadsheets/d/1kVcqe37tkHyjCSG3S0O1AXqVkqjo8mSIZil3BcpIysc/edit?usp=sharing"",""ศูนย์!D43"")"),3904)</f>
        <v>3904</v>
      </c>
      <c r="K338" s="497">
        <f ca="1">IF(I338&gt;0,J338*100/I338,0)</f>
        <v>102.73684210526316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IFERROR(__xludf.DUMMYFUNCTION("IMPORTRANGE(""https://docs.google.com/spreadsheets/d/1kVcqe37tkHyjCSG3S0O1AXqVkqjo8mSIZil3BcpIysc/edit?usp=sharing"",""ศูนย์!F43"")"),795)</f>
        <v>795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1590980</v>
      </c>
      <c r="N345" s="155">
        <f t="shared" ca="1" si="155"/>
        <v>1280030.5</v>
      </c>
      <c r="O345" s="155">
        <f t="shared" ref="O345:O353" ca="1" si="156">IF(L345&gt;0,N345*100/L345,0)</f>
        <v>86.694740192891203</v>
      </c>
      <c r="P345" s="155">
        <f t="shared" ref="P345:P353" ca="1" si="157">IF(M345&gt;0,N345*100/M345,0)</f>
        <v>80.45547398458811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1590980</v>
      </c>
      <c r="N347" s="93">
        <f t="shared" ca="1" si="158"/>
        <v>1280030.5</v>
      </c>
      <c r="O347" s="93">
        <f t="shared" ca="1" si="156"/>
        <v>86.694740192891203</v>
      </c>
      <c r="P347" s="93">
        <f t="shared" ca="1" si="157"/>
        <v>80.45547398458811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1530980</v>
      </c>
      <c r="N348" s="497">
        <f t="shared" ca="1" si="159"/>
        <v>1220030.5</v>
      </c>
      <c r="O348" s="497">
        <f t="shared" ca="1" si="156"/>
        <v>86.131149045521298</v>
      </c>
      <c r="P348" s="497">
        <f t="shared" ca="1" si="157"/>
        <v>79.689512599772698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IFERROR(__xludf.DUMMYFUNCTION("IMPORTRANGE(""https://docs.google.com/spreadsheets/d/1MeEWN-I1oV_STSDYn1IFDPWt_1FKiwhDph83XaGc0o0/edit?usp=sharing"",""งบพรบ!FB43"")"),1530980)</f>
        <v>1530980</v>
      </c>
      <c r="N350" s="93">
        <f ca="1">IFERROR(__xludf.DUMMYFUNCTION("IMPORTRANGE(""https://docs.google.com/spreadsheets/d/1MeEWN-I1oV_STSDYn1IFDPWt_1FKiwhDph83XaGc0o0/edit?usp=sharing"",""งบพรบ!FD43"")"),1220030.5)</f>
        <v>1220030.5</v>
      </c>
      <c r="O350" s="93">
        <f t="shared" ca="1" si="156"/>
        <v>86.131149045521298</v>
      </c>
      <c r="P350" s="93">
        <f t="shared" ca="1" si="157"/>
        <v>79.689512599772698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573</v>
      </c>
      <c r="K355" s="465">
        <f ca="1">IF(I355&gt;0,J355*100/I355,0)</f>
        <v>75.894039735099341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IFERROR(__xludf.DUMMYFUNCTION("IMPORTRANGE(""https://docs.google.com/spreadsheets/d/1XWAQStnk-4SwqDmLtmXYiTMKHgktTP8We1SCoS47DrQ/edit?usp=sharing"",""จัดที่ดิน!W43"")"),667)</f>
        <v>667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IFERROR(__xludf.DUMMYFUNCTION("IMPORTRANGE(""https://docs.google.com/spreadsheets/d/1XWAQStnk-4SwqDmLtmXYiTMKHgktTP8We1SCoS47DrQ/edit?usp=sharing"",""จัดที่ดิน!X43"")"),6125.68)</f>
        <v>6125.68</v>
      </c>
      <c r="K359" s="497">
        <f t="shared" ca="1" si="161"/>
        <v>81.134834437086099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IFERROR(__xludf.DUMMYFUNCTION("IMPORTRANGE(""https://docs.google.com/spreadsheets/d/1XWAQStnk-4SwqDmLtmXYiTMKHgktTP8We1SCoS47DrQ/edit?usp=sharing"",""จัดที่ดิน!Y43"")"),575)</f>
        <v>575</v>
      </c>
      <c r="K360" s="497">
        <f t="shared" ca="1" si="161"/>
        <v>76.158940397350989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IFERROR(__xludf.DUMMYFUNCTION("IMPORTRANGE(""https://docs.google.com/spreadsheets/d/1XWAQStnk-4SwqDmLtmXYiTMKHgktTP8We1SCoS47DrQ/edit?usp=sharing"",""จัดที่ดิน!Z43"")"),5060.29)</f>
        <v>5060.29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IFERROR(__xludf.DUMMYFUNCTION("IMPORTRANGE(""https://docs.google.com/spreadsheets/d/1XWAQStnk-4SwqDmLtmXYiTMKHgktTP8We1SCoS47DrQ/edit?usp=sharing"",""จัดที่ดิน!AA43"")"),573)</f>
        <v>573</v>
      </c>
      <c r="K362" s="497">
        <f t="shared" ca="1" si="161"/>
        <v>75.894039735099341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IFERROR(__xludf.DUMMYFUNCTION("IMPORTRANGE(""https://docs.google.com/spreadsheets/d/1XWAQStnk-4SwqDmLtmXYiTMKHgktTP8We1SCoS47DrQ/edit?usp=sharing"",""จัดที่ดิน!AB43"")"),5058.80999999999)</f>
        <v>5058.8099999999904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1232</v>
      </c>
      <c r="K364" s="479">
        <f t="shared" ca="1" si="161"/>
        <v>106.66666666666667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183</v>
      </c>
      <c r="K365" s="491">
        <f t="shared" ca="1" si="161"/>
        <v>51.549295774647888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IFERROR(__xludf.DUMMYFUNCTION("IMPORTRANGE(""https://docs.google.com/spreadsheets/d/1XWAQStnk-4SwqDmLtmXYiTMKHgktTP8We1SCoS47DrQ/edit?usp=sharing"",""จัดที่ดิน!E43"")"),268)</f>
        <v>268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IFERROR(__xludf.DUMMYFUNCTION("IMPORTRANGE(""https://docs.google.com/spreadsheets/d/1XWAQStnk-4SwqDmLtmXYiTMKHgktTP8We1SCoS47DrQ/edit?usp=sharing"",""จัดที่ดิน!F43"")"),2430.5)</f>
        <v>2430.5</v>
      </c>
      <c r="K369" s="497">
        <f t="shared" ca="1" si="163"/>
        <v>68.464788732394368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IFERROR(__xludf.DUMMYFUNCTION("IMPORTRANGE(""https://docs.google.com/spreadsheets/d/1XWAQStnk-4SwqDmLtmXYiTMKHgktTP8We1SCoS47DrQ/edit?usp=sharing"",""จัดที่ดิน!G43"")"),182)</f>
        <v>182</v>
      </c>
      <c r="K370" s="497">
        <f t="shared" ca="1" si="163"/>
        <v>51.267605633802816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IFERROR(__xludf.DUMMYFUNCTION("IMPORTRANGE(""https://docs.google.com/spreadsheets/d/1XWAQStnk-4SwqDmLtmXYiTMKHgktTP8We1SCoS47DrQ/edit?usp=sharing"",""จัดที่ดิน!H43"")"),1448.59)</f>
        <v>1448.59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IFERROR(__xludf.DUMMYFUNCTION("IMPORTRANGE(""https://docs.google.com/spreadsheets/d/1XWAQStnk-4SwqDmLtmXYiTMKHgktTP8We1SCoS47DrQ/edit?usp=sharing"",""จัดที่ดิน!I43"")"),183)</f>
        <v>183</v>
      </c>
      <c r="K372" s="497">
        <f t="shared" ca="1" si="163"/>
        <v>51.549295774647888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IFERROR(__xludf.DUMMYFUNCTION("IMPORTRANGE(""https://docs.google.com/spreadsheets/d/1XWAQStnk-4SwqDmLtmXYiTMKHgktTP8We1SCoS47DrQ/edit?usp=sharing"",""จัดที่ดิน!J43"")"),1458.65)</f>
        <v>1458.65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1049</v>
      </c>
      <c r="K374" s="491">
        <f t="shared" ca="1" si="163"/>
        <v>131.125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IFERROR(__xludf.DUMMYFUNCTION("IMPORTRANGE(""https://docs.google.com/spreadsheets/d/1XWAQStnk-4SwqDmLtmXYiTMKHgktTP8We1SCoS47DrQ/edit?usp=sharing"",""จัดที่ดิน!AH43"")"),399)</f>
        <v>399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IFERROR(__xludf.DUMMYFUNCTION("IMPORTRANGE(""https://docs.google.com/spreadsheets/d/1XWAQStnk-4SwqDmLtmXYiTMKHgktTP8We1SCoS47DrQ/edit?usp=sharing"",""จัดที่ดิน!AI43"")"),3695.18)</f>
        <v>3695.18</v>
      </c>
      <c r="K378" s="497">
        <f t="shared" ca="1" si="164"/>
        <v>92.379499999999993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IFERROR(__xludf.DUMMYFUNCTION("IMPORTRANGE(""https://docs.google.com/spreadsheets/d/1XWAQStnk-4SwqDmLtmXYiTMKHgktTP8We1SCoS47DrQ/edit?usp=sharing"",""จัดที่ดิน!AJ43"")"),1052)</f>
        <v>1052</v>
      </c>
      <c r="K379" s="497">
        <f t="shared" ca="1" si="164"/>
        <v>131.5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IFERROR(__xludf.DUMMYFUNCTION("IMPORTRANGE(""https://docs.google.com/spreadsheets/d/1XWAQStnk-4SwqDmLtmXYiTMKHgktTP8We1SCoS47DrQ/edit?usp=sharing"",""จัดที่ดิน!AK43"")"),14304.8499999999)</f>
        <v>14304.8499999999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IFERROR(__xludf.DUMMYFUNCTION("IMPORTRANGE(""https://docs.google.com/spreadsheets/d/1XWAQStnk-4SwqDmLtmXYiTMKHgktTP8We1SCoS47DrQ/edit?usp=sharing"",""จัดที่ดิน!AL43"")"),1049)</f>
        <v>1049</v>
      </c>
      <c r="K381" s="497">
        <f t="shared" ca="1" si="164"/>
        <v>131.125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IFERROR(__xludf.DUMMYFUNCTION("IMPORTRANGE(""https://docs.google.com/spreadsheets/d/1XWAQStnk-4SwqDmLtmXYiTMKHgktTP8We1SCoS47DrQ/edit?usp=sharing"",""จัดที่ดิน!AM43"")"),14330.5399999999)</f>
        <v>14330.539999999901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2140812</v>
      </c>
      <c r="M414" s="552">
        <f t="shared" ca="1" si="181"/>
        <v>2145812</v>
      </c>
      <c r="N414" s="552">
        <f t="shared" si="181"/>
        <v>1790202.8</v>
      </c>
      <c r="O414" s="552">
        <f ca="1">IF(L414&gt;0,N414*100/L414,0)</f>
        <v>83.622606749214782</v>
      </c>
      <c r="P414" s="552">
        <f ca="1">IF(M414&gt;0,N414*100/M414,0)</f>
        <v>83.427756019632668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83660</v>
      </c>
      <c r="N419" s="155">
        <f t="shared" si="184"/>
        <v>80057</v>
      </c>
      <c r="O419" s="155">
        <f t="shared" ref="O419:O424" ca="1" si="185">IF(L419&gt;0,N419*100/L419,0)</f>
        <v>101.77599796592932</v>
      </c>
      <c r="P419" s="155">
        <f t="shared" ref="P419:P424" ca="1" si="186">IF(M419&gt;0,N419*100/M419,0)</f>
        <v>95.693282333253649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83660</v>
      </c>
      <c r="N421" s="93">
        <f t="shared" si="187"/>
        <v>80057</v>
      </c>
      <c r="O421" s="93">
        <f t="shared" ca="1" si="185"/>
        <v>101.77599796592932</v>
      </c>
      <c r="P421" s="93">
        <f t="shared" ca="1" si="186"/>
        <v>95.693282333253649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83660</v>
      </c>
      <c r="N422" s="497">
        <f t="shared" si="188"/>
        <v>80057</v>
      </c>
      <c r="O422" s="497">
        <f t="shared" ca="1" si="185"/>
        <v>101.77599796592932</v>
      </c>
      <c r="P422" s="497">
        <f t="shared" ca="1" si="186"/>
        <v>95.693282333253649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L424+5000</f>
        <v>83660</v>
      </c>
      <c r="N424" s="93">
        <f>N425+N426+N427+N428</f>
        <v>80057</v>
      </c>
      <c r="O424" s="93">
        <f t="shared" ca="1" si="185"/>
        <v>101.77599796592932</v>
      </c>
      <c r="P424" s="93">
        <f t="shared" ca="1" si="186"/>
        <v>95.693282333253649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51600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f>80057-51600</f>
        <v>28457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533113</v>
      </c>
      <c r="O444" s="195">
        <f t="shared" ref="O444:O449" ca="1" si="198">IF(L444&gt;0,N444*100/L444,0)</f>
        <v>93.319037949866967</v>
      </c>
      <c r="P444" s="195">
        <f t="shared" ref="P444:P449" ca="1" si="199">IF(M444&gt;0,N444*100/M444,0)</f>
        <v>93.319037949866967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533113</v>
      </c>
      <c r="O446" s="93">
        <f t="shared" ca="1" si="198"/>
        <v>93.319037949866967</v>
      </c>
      <c r="P446" s="93">
        <f t="shared" ca="1" si="199"/>
        <v>93.319037949866967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533113</v>
      </c>
      <c r="O447" s="497">
        <f t="shared" ca="1" si="198"/>
        <v>93.319037949866967</v>
      </c>
      <c r="P447" s="497">
        <f t="shared" ca="1" si="199"/>
        <v>93.319037949866967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533113</v>
      </c>
      <c r="O449" s="93">
        <f t="shared" ca="1" si="198"/>
        <v>93.319037949866967</v>
      </c>
      <c r="P449" s="93">
        <f t="shared" ca="1" si="199"/>
        <v>93.319037949866967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233000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108763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f>533113-N450-N452-N451</f>
        <v>62550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235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256753</v>
      </c>
      <c r="O467" s="195">
        <f t="shared" ref="O467:O472" ca="1" si="207">IF(L467&gt;0,N467*100/L467,0)</f>
        <v>98.382974483950449</v>
      </c>
      <c r="P467" s="195">
        <f t="shared" ref="P467:P472" ca="1" si="208">IF(M467&gt;0,N467*100/M467,0)</f>
        <v>98.382974483950449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256753</v>
      </c>
      <c r="O469" s="93">
        <f t="shared" ca="1" si="207"/>
        <v>98.382974483950449</v>
      </c>
      <c r="P469" s="93">
        <f t="shared" ca="1" si="208"/>
        <v>98.382974483950449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256753</v>
      </c>
      <c r="O470" s="497">
        <f t="shared" ca="1" si="207"/>
        <v>98.382974483950449</v>
      </c>
      <c r="P470" s="497">
        <f t="shared" ca="1" si="208"/>
        <v>98.382974483950449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256753</v>
      </c>
      <c r="O472" s="93">
        <f t="shared" ca="1" si="207"/>
        <v>98.382974483950449</v>
      </c>
      <c r="P472" s="93">
        <f t="shared" ca="1" si="208"/>
        <v>98.382974483950449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f>256753-N473</f>
        <v>220000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270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IFERROR(__xludf.DUMMYFUNCTION("IMPORTRANGE(""https://docs.google.com/spreadsheets/d/1QqKyyYR6Q21VydFLVH3TRQUabQu_ym0Zz7PgGX0-kHA/edit?usp=sharing"",""แผน!GU43"")"),0)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87155</v>
      </c>
      <c r="J543" s="684">
        <f t="shared" si="235"/>
        <v>87155.307499999995</v>
      </c>
      <c r="K543" s="685">
        <f t="shared" ca="1" si="234"/>
        <v>100.00035281968906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432979</v>
      </c>
      <c r="M544" s="155">
        <f t="shared" ca="1" si="236"/>
        <v>432979</v>
      </c>
      <c r="N544" s="155">
        <f t="shared" si="236"/>
        <v>306787.77</v>
      </c>
      <c r="O544" s="155">
        <f t="shared" ref="O544:O549" ca="1" si="237">IF(L544&gt;0,N544*100/L544,0)</f>
        <v>70.855115375110572</v>
      </c>
      <c r="P544" s="155">
        <f t="shared" ref="P544:P549" ca="1" si="238">IF(M544&gt;0,N544*100/M544,0)</f>
        <v>70.855115375110572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432979</v>
      </c>
      <c r="M546" s="93">
        <f t="shared" ca="1" si="240"/>
        <v>432979</v>
      </c>
      <c r="N546" s="93">
        <f t="shared" si="240"/>
        <v>306787.77</v>
      </c>
      <c r="O546" s="93">
        <f t="shared" ca="1" si="237"/>
        <v>70.855115375110572</v>
      </c>
      <c r="P546" s="93">
        <f t="shared" ca="1" si="238"/>
        <v>70.855115375110572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432979</v>
      </c>
      <c r="M547" s="497">
        <f t="shared" ca="1" si="241"/>
        <v>432979</v>
      </c>
      <c r="N547" s="497">
        <f t="shared" si="241"/>
        <v>306787.77</v>
      </c>
      <c r="O547" s="497">
        <f t="shared" ca="1" si="237"/>
        <v>70.855115375110572</v>
      </c>
      <c r="P547" s="497">
        <f t="shared" ca="1" si="238"/>
        <v>70.855115375110572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IFERROR(__xludf.DUMMYFUNCTION("IMPORTRANGE(""https://docs.google.com/spreadsheets/d/1QqKyyYR6Q21VydFLVH3TRQUabQu_ym0Zz7PgGX0-kHA/edit?usp=sharing"",""แผน!HB43"")"),432979)</f>
        <v>432979</v>
      </c>
      <c r="M549" s="93">
        <f ca="1">L549</f>
        <v>432979</v>
      </c>
      <c r="N549" s="93">
        <f>N550+N551+N552+N553+N554</f>
        <v>306787.77</v>
      </c>
      <c r="O549" s="93">
        <f t="shared" ca="1" si="237"/>
        <v>70.855115375110572</v>
      </c>
      <c r="P549" s="93">
        <f t="shared" ca="1" si="238"/>
        <v>70.855115375110572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113002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306787.77-N552</f>
        <v>193785.77000000002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87155</v>
      </c>
      <c r="J559" s="705">
        <f t="shared" si="245"/>
        <v>87155.307499999995</v>
      </c>
      <c r="K559" s="674">
        <f t="shared" ref="K559:K561" ca="1" si="246">IF(I559&gt;0,J559*100/I559,0)</f>
        <v>100.00035281968906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8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8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8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8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705.7</v>
      </c>
      <c r="J592" s="705">
        <f t="shared" si="253"/>
        <v>706</v>
      </c>
      <c r="K592" s="674">
        <f t="shared" ref="K592:K594" ca="1" si="254">IF(I592&gt;0,J592*100/I592,0)</f>
        <v>100.04251098200368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706</v>
      </c>
      <c r="K593" s="411">
        <f t="shared" ca="1" si="254"/>
        <v>100.04251098200368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32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706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32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104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11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602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21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/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/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IFERROR(__xludf.DUMMYFUNCTION("IMPORTRANGE(""https://docs.google.com/spreadsheets/d/1QqKyyYR6Q21VydFLVH3TRQUabQu_ym0Zz7PgGX0-kHA/edit?usp=sharing"",""แผน!HL43"")"),465)</f>
        <v>465</v>
      </c>
      <c r="J620" s="725">
        <f t="shared" ref="J620:J621" si="260">J622+J624+J626</f>
        <v>465</v>
      </c>
      <c r="K620" s="726">
        <f t="shared" ref="K620:K621" ca="1" si="261">IF(I620&gt;0,J620*100/I620,0)</f>
        <v>100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IFERROR(__xludf.DUMMYFUNCTION("IMPORTRANGE(""https://docs.google.com/spreadsheets/d/1QqKyyYR6Q21VydFLVH3TRQUabQu_ym0Zz7PgGX0-kHA/edit?usp=sharing"",""แผน!HK43"")"),37)</f>
        <v>37</v>
      </c>
      <c r="J621" s="725">
        <f t="shared" si="260"/>
        <v>37</v>
      </c>
      <c r="K621" s="726">
        <f t="shared" ca="1" si="261"/>
        <v>100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74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389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31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250</v>
      </c>
      <c r="J628" s="738">
        <f t="shared" ca="1" si="262"/>
        <v>95</v>
      </c>
      <c r="K628" s="739">
        <f ca="1">IF(I628&gt;0,J628*100/I628,0)</f>
        <v>38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302670.82</v>
      </c>
      <c r="O629" s="195">
        <f t="shared" ref="O629:O634" ca="1" si="264">IF(L629&gt;0,N629*100/L629,0)</f>
        <v>66.632357344135258</v>
      </c>
      <c r="P629" s="195">
        <f t="shared" ref="P629:P634" ca="1" si="265">IF(M629&gt;0,N629*100/M629,0)</f>
        <v>66.632357344135258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302670.82</v>
      </c>
      <c r="O631" s="93">
        <f t="shared" ca="1" si="264"/>
        <v>66.632357344135258</v>
      </c>
      <c r="P631" s="93">
        <f t="shared" ca="1" si="265"/>
        <v>66.632357344135258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302670.82</v>
      </c>
      <c r="O632" s="497">
        <f t="shared" ca="1" si="264"/>
        <v>66.632357344135258</v>
      </c>
      <c r="P632" s="497">
        <f t="shared" ca="1" si="265"/>
        <v>66.632357344135258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302670.82</v>
      </c>
      <c r="O634" s="93">
        <f t="shared" ca="1" si="264"/>
        <v>66.632357344135258</v>
      </c>
      <c r="P634" s="93">
        <f t="shared" ca="1" si="265"/>
        <v>66.632357344135258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115701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302670.82-N637</f>
        <v>186969.82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IFERROR(__xludf.DUMMYFUNCTION("IMPORTRANGE(""https://docs.google.com/spreadsheets/d/1XWAQStnk-4SwqDmLtmXYiTMKHgktTP8We1SCoS47DrQ/edit?usp=sharing"",""จัดที่ดิน!AS43"")"),277)</f>
        <v>277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IFERROR(__xludf.DUMMYFUNCTION("IMPORTRANGE(""https://docs.google.com/spreadsheets/d/1XWAQStnk-4SwqDmLtmXYiTMKHgktTP8We1SCoS47DrQ/edit?usp=sharing"",""จัดที่ดิน!AT43"")"),144.04)</f>
        <v>144.04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IFERROR(__xludf.DUMMYFUNCTION("IMPORTRANGE(""https://docs.google.com/spreadsheets/d/1XWAQStnk-4SwqDmLtmXYiTMKHgktTP8We1SCoS47DrQ/edit?usp=sharing"",""จัดที่ดิน!AU43"")"),261)</f>
        <v>261</v>
      </c>
      <c r="K647" s="163">
        <f t="shared" ca="1" si="271"/>
        <v>104.4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IFERROR(__xludf.DUMMYFUNCTION("IMPORTRANGE(""https://docs.google.com/spreadsheets/d/1XWAQStnk-4SwqDmLtmXYiTMKHgktTP8We1SCoS47DrQ/edit?usp=sharing"",""จัดที่ดิน!AV43"")"),141.66)</f>
        <v>141.66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IFERROR(__xludf.DUMMYFUNCTION("IMPORTRANGE(""https://docs.google.com/spreadsheets/d/1XWAQStnk-4SwqDmLtmXYiTMKHgktTP8We1SCoS47DrQ/edit?usp=sharing"",""จัดที่ดิน!AW43"")"),148)</f>
        <v>148</v>
      </c>
      <c r="K649" s="163">
        <f t="shared" ca="1" si="271"/>
        <v>59.2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IFERROR(__xludf.DUMMYFUNCTION("IMPORTRANGE(""https://docs.google.com/spreadsheets/d/1XWAQStnk-4SwqDmLtmXYiTMKHgktTP8We1SCoS47DrQ/edit?usp=sharing"",""จัดที่ดิน!AX43"")"),79.38)</f>
        <v>79.38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IFERROR(__xludf.DUMMYFUNCTION("IMPORTRANGE(""https://docs.google.com/spreadsheets/d/1XWAQStnk-4SwqDmLtmXYiTMKHgktTP8We1SCoS47DrQ/edit?usp=sharing"",""จัดที่ดิน!AY43"")"),95)</f>
        <v>95</v>
      </c>
      <c r="K651" s="163">
        <f t="shared" ca="1" si="271"/>
        <v>38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IFERROR(__xludf.DUMMYFUNCTION("IMPORTRANGE(""https://docs.google.com/spreadsheets/d/1XWAQStnk-4SwqDmLtmXYiTMKHgktTP8We1SCoS47DrQ/edit?usp=sharing"",""จัดที่ดิน!AZ43"")"),59.7975)</f>
        <v>59.797499999999999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IFERROR(__xludf.DUMMYFUNCTION("IMPORTRANGE(""https://docs.google.com/spreadsheets/d/1QqKyyYR6Q21VydFLVH3TRQUabQu_ym0Zz7PgGX0-kHA/edit?usp=sharing"",""แผน!IA43"")"),100)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IFERROR(__xludf.DUMMYFUNCTION("IMPORTRANGE(""https://docs.google.com/spreadsheets/d/1QqKyyYR6Q21VydFLVH3TRQUabQu_ym0Zz7PgGX0-kHA/edit?usp=sharing"",""แผน!IB43"")"),0)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1480</v>
      </c>
      <c r="O685" s="195">
        <f t="shared" ref="O685:O688" ca="1" si="283">IF(L685&gt;0,N685*100/L685,0)</f>
        <v>100</v>
      </c>
      <c r="P685" s="195">
        <f t="shared" ref="P685:P688" ca="1" si="284">IF(M685&gt;0,N685*100/M685,0)</f>
        <v>100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1480</v>
      </c>
      <c r="O687" s="93">
        <f t="shared" ca="1" si="283"/>
        <v>100</v>
      </c>
      <c r="P687" s="93">
        <f t="shared" ca="1" si="284"/>
        <v>100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1480</v>
      </c>
      <c r="O688" s="497">
        <f t="shared" ca="1" si="283"/>
        <v>100</v>
      </c>
      <c r="P688" s="497">
        <f t="shared" ca="1" si="284"/>
        <v>100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1480</v>
      </c>
      <c r="O690" s="93">
        <f ca="1">IF(L690&gt;0,N690*100/L690,0)</f>
        <v>100</v>
      </c>
      <c r="P690" s="93">
        <f ca="1">IF(M690&gt;0,N690*100/M690,0)</f>
        <v>100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1480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IFERROR(__xludf.DUMMYFUNCTION("IMPORTRANGE(""https://docs.google.com/spreadsheets/d/1QqKyyYR6Q21VydFLVH3TRQUabQu_ym0Zz7PgGX0-kHA/edit?usp=sharing"",""แผน!IE43"")"),0)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IFERROR(__xludf.DUMMYFUNCTION("IMPORTRANGE(""https://docs.google.com/spreadsheets/d/1QqKyyYR6Q21VydFLVH3TRQUabQu_ym0Zz7PgGX0-kHA/edit?usp=sharing"",""แผน!IH43"")"),12)</f>
        <v>12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IFERROR(__xludf.DUMMYFUNCTION("IMPORTRANGE(""https://docs.google.com/spreadsheets/d/1QqKyyYR6Q21VydFLVH3TRQUabQu_ym0Zz7PgGX0-kHA/edit?usp=sharing"",""แผน!IJ43"")"),2)</f>
        <v>2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IFERROR(__xludf.DUMMYFUNCTION("IMPORTRANGE(""https://docs.google.com/spreadsheets/d/1QqKyyYR6Q21VydFLVH3TRQUabQu_ym0Zz7PgGX0-kHA/edit?usp=sharing"",""แผน!IK43"")"),12)</f>
        <v>12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IFERROR(__xludf.DUMMYFUNCTION("IMPORTRANGE(""https://docs.google.com/spreadsheets/d/1QqKyyYR6Q21VydFLVH3TRQUabQu_ym0Zz7PgGX0-kHA/edit?usp=sharing"",""แผน!IP43"")"),0)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5000</v>
      </c>
      <c r="J785" s="804">
        <f t="shared" ca="1" si="318"/>
        <v>3358</v>
      </c>
      <c r="K785" s="805">
        <f ca="1">IF(I785&gt;0,J785*100/I785,0)</f>
        <v>67.16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295341.21000000002</v>
      </c>
      <c r="O786" s="195">
        <f t="shared" ref="O786:O791" ca="1" si="320">IF(L786&gt;0,N786*100/L786,0)</f>
        <v>90.263205990220058</v>
      </c>
      <c r="P786" s="195">
        <f t="shared" ref="P786:P791" ca="1" si="321">IF(M786&gt;0,N786*100/M786,0)</f>
        <v>90.263205990220058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327200</v>
      </c>
      <c r="M788" s="93">
        <f t="shared" ca="1" si="322"/>
        <v>327200</v>
      </c>
      <c r="N788" s="93">
        <f t="shared" si="322"/>
        <v>295341.21000000002</v>
      </c>
      <c r="O788" s="93">
        <f t="shared" ca="1" si="320"/>
        <v>90.263205990220058</v>
      </c>
      <c r="P788" s="93">
        <f t="shared" ca="1" si="321"/>
        <v>90.263205990220058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295341.21000000002</v>
      </c>
      <c r="O789" s="497">
        <f t="shared" ca="1" si="320"/>
        <v>90.263205990220058</v>
      </c>
      <c r="P789" s="497">
        <f t="shared" ca="1" si="321"/>
        <v>90.263205990220058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295341.21000000002</v>
      </c>
      <c r="O791" s="93">
        <f t="shared" ca="1" si="320"/>
        <v>90.263205990220058</v>
      </c>
      <c r="P791" s="93">
        <f t="shared" ca="1" si="321"/>
        <v>90.263205990220058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111704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f>295341.21-N794</f>
        <v>183637.21000000002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IFERROR(__xludf.DUMMYFUNCTION("IMPORTRANGE(""https://docs.google.com/spreadsheets/d/1MaWodYyGHDf7siQLGxnXhG4mBNTNIuy296niS2xXulU/edit?usp=sharing"",""RTK!H43"")"),214)</f>
        <v>214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IFERROR(__xludf.DUMMYFUNCTION("IMPORTRANGE(""https://docs.google.com/spreadsheets/d/1MaWodYyGHDf7siQLGxnXhG4mBNTNIuy296niS2xXulU/edit?usp=sharing"",""RTK!G43"")"),5000)</f>
        <v>5000</v>
      </c>
      <c r="J801" s="819">
        <f ca="1">IFERROR(__xludf.DUMMYFUNCTION("IMPORTRANGE(""https://docs.google.com/spreadsheets/d/1MaWodYyGHDf7siQLGxnXhG4mBNTNIuy296niS2xXulU/edit?usp=sharing"",""RTK!I43"")"),3358)</f>
        <v>3358</v>
      </c>
      <c r="K801" s="820">
        <f ca="1">IF(I801&gt;0,J801*100/I801,0)</f>
        <v>67.16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IFERROR(__xludf.DUMMYFUNCTION("IMPORTRANGE(""https://docs.google.com/spreadsheets/d/1MaWodYyGHDf7siQLGxnXhG4mBNTNIuy296niS2xXulU/edit?usp=sharing"",""RTK!L43"")"),0)</f>
        <v>0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IFERROR(__xludf.DUMMYFUNCTION("IMPORTRANGE(""https://docs.google.com/spreadsheets/d/1MaWodYyGHDf7siQLGxnXhG4mBNTNIuy296niS2xXulU/edit?usp=sharing"",""RTK!K43"")"),0)</f>
        <v>0</v>
      </c>
      <c r="J803" s="819">
        <f ca="1">IFERROR(__xludf.DUMMYFUNCTION("IMPORTRANGE(""https://docs.google.com/spreadsheets/d/1MaWodYyGHDf7siQLGxnXhG4mBNTNIuy296niS2xXulU/edit?usp=sharing"",""RTK!M43"")"),0)</f>
        <v>0</v>
      </c>
      <c r="K803" s="82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IFERROR(__xludf.DUMMYFUNCTION("IMPORTRANGE(""https://docs.google.com/spreadsheets/d/19vJNZY_5yjcGF2XGBMNZRCAIB0Kwfpjp8YEOfu-bneM/edit?usp=sharing"",""งานกองทุน!F43"")"),14225690.22)</f>
        <v>14225690.220000001</v>
      </c>
      <c r="K821" s="497">
        <f t="shared" ref="K821:K828" ca="1" si="336">IF(I821&gt;0,J821*100/I821,0)</f>
        <v>100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IFERROR(__xludf.DUMMYFUNCTION("IMPORTRANGE(""https://docs.google.com/spreadsheets/d/19vJNZY_5yjcGF2XGBMNZRCAIB0Kwfpjp8YEOfu-bneM/edit?usp=sharing"",""งานกองทุน!E43"")"),297)</f>
        <v>297</v>
      </c>
      <c r="K822" s="497">
        <f t="shared" ca="1" si="336"/>
        <v>100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IFERROR(__xludf.DUMMYFUNCTION("IMPORTRANGE(""https://docs.google.com/spreadsheets/d/19vJNZY_5yjcGF2XGBMNZRCAIB0Kwfpjp8YEOfu-bneM/edit?usp=sharing"",""งานกองทุน!K43"")"),1306765.27)</f>
        <v>1306765.27</v>
      </c>
      <c r="K823" s="497">
        <f t="shared" ca="1" si="336"/>
        <v>9.1115296628892644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IFERROR(__xludf.DUMMYFUNCTION("IMPORTRANGE(""https://docs.google.com/spreadsheets/d/19vJNZY_5yjcGF2XGBMNZRCAIB0Kwfpjp8YEOfu-bneM/edit?usp=sharing"",""งานกองทุน!J43"")"),176)</f>
        <v>176</v>
      </c>
      <c r="K824" s="497">
        <f t="shared" ca="1" si="336"/>
        <v>43.243243243243242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IFERROR(__xludf.DUMMYFUNCTION("IMPORTRANGE(""https://docs.google.com/spreadsheets/d/19vJNZY_5yjcGF2XGBMNZRCAIB0Kwfpjp8YEOfu-bneM/edit?usp=sharing"",""งานกองทุน!U43"")"),13430000)</f>
        <v>13430000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IFERROR(__xludf.DUMMYFUNCTION("IMPORTRANGE(""https://docs.google.com/spreadsheets/d/19vJNZY_5yjcGF2XGBMNZRCAIB0Kwfpjp8YEOfu-bneM/edit?usp=sharing"",""งานกองทุน!T43"")"),273)</f>
        <v>273</v>
      </c>
      <c r="K828" s="505">
        <f t="shared" ca="1" si="336"/>
        <v>50.837988826815639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C8E4-34A0-42AA-BC11-EABA7C3BD01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9" width="18.7109375" style="840" bestFit="1" customWidth="1"/>
    <col min="10" max="10" width="16.85546875" style="840" bestFit="1" customWidth="1"/>
    <col min="11" max="11" width="12.5703125" style="840" customWidth="1"/>
    <col min="12" max="13" width="23" style="840" bestFit="1" customWidth="1"/>
    <col min="14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11596054</v>
      </c>
      <c r="M8" s="22">
        <f t="shared" ca="1" si="0"/>
        <v>10878677.59</v>
      </c>
      <c r="N8" s="22">
        <f t="shared" ca="1" si="0"/>
        <v>9069304.4000000004</v>
      </c>
      <c r="O8" s="22">
        <f t="shared" ref="O8:O16" ca="1" si="1">IF(L8&gt;0,N8*100/L8,0)</f>
        <v>78.2102635948401</v>
      </c>
      <c r="P8" s="22">
        <f t="shared" ref="P8:P16" ca="1" si="2">IF(M8&gt;0,N8*100/M8,0)</f>
        <v>83.367710137275978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11596054</v>
      </c>
      <c r="M10" s="30">
        <f t="shared" ca="1" si="3"/>
        <v>10878677.59</v>
      </c>
      <c r="N10" s="30">
        <f t="shared" ca="1" si="3"/>
        <v>9069304.4000000004</v>
      </c>
      <c r="O10" s="30">
        <f t="shared" ca="1" si="1"/>
        <v>78.2102635948401</v>
      </c>
      <c r="P10" s="30">
        <f t="shared" ca="1" si="2"/>
        <v>83.367710137275978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7455654</v>
      </c>
      <c r="M11" s="497">
        <f t="shared" ca="1" si="4"/>
        <v>7741982.7800000003</v>
      </c>
      <c r="N11" s="497">
        <f t="shared" ca="1" si="4"/>
        <v>5932609.5899999999</v>
      </c>
      <c r="O11" s="497">
        <f t="shared" ca="1" si="1"/>
        <v>79.571954251095875</v>
      </c>
      <c r="P11" s="497">
        <f t="shared" ca="1" si="2"/>
        <v>76.629072404110929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7455654</v>
      </c>
      <c r="M13" s="93">
        <f t="shared" ca="1" si="5"/>
        <v>7741982.7800000003</v>
      </c>
      <c r="N13" s="93">
        <f t="shared" ca="1" si="5"/>
        <v>5932609.5899999999</v>
      </c>
      <c r="O13" s="93">
        <f t="shared" ca="1" si="1"/>
        <v>79.571954251095875</v>
      </c>
      <c r="P13" s="93">
        <f t="shared" ca="1" si="2"/>
        <v>76.629072404110929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3136694.81</v>
      </c>
      <c r="N14" s="497">
        <f t="shared" ca="1" si="6"/>
        <v>3136694.81</v>
      </c>
      <c r="O14" s="497">
        <f t="shared" ca="1" si="1"/>
        <v>75.758255482562078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3136694.81</v>
      </c>
      <c r="N16" s="52">
        <f t="shared" ca="1" si="7"/>
        <v>3136694.81</v>
      </c>
      <c r="O16" s="52">
        <f t="shared" ca="1" si="1"/>
        <v>75.758255482562078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8532236.5899999999</v>
      </c>
      <c r="N18" s="22">
        <f t="shared" ca="1" si="8"/>
        <v>7637145.5800000001</v>
      </c>
      <c r="O18" s="22">
        <f t="shared" ref="O18:O26" ca="1" si="9">IF(L18&gt;0,N18*100/L18,0)</f>
        <v>82.436445216537535</v>
      </c>
      <c r="P18" s="22">
        <f t="shared" ref="P18:P26" ca="1" si="10">IF(M18&gt;0,N18*100/M18,0)</f>
        <v>89.509303913945971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8532236.5899999999</v>
      </c>
      <c r="N20" s="30">
        <f t="shared" ca="1" si="11"/>
        <v>7637145.5800000001</v>
      </c>
      <c r="O20" s="30">
        <f t="shared" ca="1" si="9"/>
        <v>82.436445216537535</v>
      </c>
      <c r="P20" s="30">
        <f t="shared" ca="1" si="10"/>
        <v>89.509303913945971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5395541.7800000003</v>
      </c>
      <c r="N21" s="497">
        <f t="shared" ca="1" si="12"/>
        <v>4500450.7699999996</v>
      </c>
      <c r="O21" s="497">
        <f t="shared" ca="1" si="9"/>
        <v>87.832816830517004</v>
      </c>
      <c r="P21" s="497">
        <f t="shared" ca="1" si="10"/>
        <v>83.410544362423579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5395541.7800000003</v>
      </c>
      <c r="N23" s="93">
        <f t="shared" ca="1" si="13"/>
        <v>4500450.7699999996</v>
      </c>
      <c r="O23" s="93">
        <f t="shared" ca="1" si="9"/>
        <v>87.832816830517004</v>
      </c>
      <c r="P23" s="93">
        <f t="shared" ca="1" si="10"/>
        <v>83.410544362423579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3136694.81</v>
      </c>
      <c r="N24" s="497">
        <f t="shared" ca="1" si="14"/>
        <v>3136694.81</v>
      </c>
      <c r="O24" s="497">
        <f t="shared" ca="1" si="9"/>
        <v>75.758255482562078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3136694.81</v>
      </c>
      <c r="N26" s="52">
        <f t="shared" ca="1" si="15"/>
        <v>3136694.81</v>
      </c>
      <c r="O26" s="52">
        <f t="shared" ca="1" si="9"/>
        <v>75.758255482562078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2331771</v>
      </c>
      <c r="M28" s="22">
        <f t="shared" ca="1" si="16"/>
        <v>2346441</v>
      </c>
      <c r="N28" s="22">
        <f t="shared" si="16"/>
        <v>1432158.82</v>
      </c>
      <c r="O28" s="22">
        <f t="shared" ref="O28:O37" ca="1" si="17">IF(L28&gt;0,N28*100/L28,0)</f>
        <v>61.419359791334571</v>
      </c>
      <c r="P28" s="22">
        <f t="shared" ref="P28:P37" ca="1" si="18">IF(M28&gt;0,N28*100/M28,0)</f>
        <v>61.035364622421788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2331771</v>
      </c>
      <c r="M30" s="30">
        <f t="shared" ca="1" si="19"/>
        <v>2346441</v>
      </c>
      <c r="N30" s="30">
        <f t="shared" si="19"/>
        <v>1432158.82</v>
      </c>
      <c r="O30" s="30">
        <f t="shared" ca="1" si="17"/>
        <v>61.419359791334571</v>
      </c>
      <c r="P30" s="30">
        <f t="shared" ca="1" si="18"/>
        <v>61.035364622421788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2331771</v>
      </c>
      <c r="M31" s="497">
        <f t="shared" ca="1" si="20"/>
        <v>2346441</v>
      </c>
      <c r="N31" s="497">
        <f t="shared" si="20"/>
        <v>1432158.82</v>
      </c>
      <c r="O31" s="497">
        <f t="shared" ca="1" si="17"/>
        <v>61.419359791334571</v>
      </c>
      <c r="P31" s="497">
        <f t="shared" ca="1" si="18"/>
        <v>61.035364622421788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2331771</v>
      </c>
      <c r="M33" s="93">
        <f t="shared" ca="1" si="21"/>
        <v>2346441</v>
      </c>
      <c r="N33" s="93">
        <f t="shared" si="21"/>
        <v>1432158.82</v>
      </c>
      <c r="O33" s="93">
        <f t="shared" ca="1" si="17"/>
        <v>61.419359791334571</v>
      </c>
      <c r="P33" s="93">
        <f t="shared" ca="1" si="18"/>
        <v>61.035364622421788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9264283</v>
      </c>
      <c r="M37" s="871">
        <f t="shared" ca="1" si="24"/>
        <v>8532236.5899999999</v>
      </c>
      <c r="N37" s="871">
        <f t="shared" ca="1" si="24"/>
        <v>7637145.5800000001</v>
      </c>
      <c r="O37" s="871">
        <f t="shared" ca="1" si="17"/>
        <v>82.436445216537535</v>
      </c>
      <c r="P37" s="871">
        <f t="shared" ca="1" si="18"/>
        <v>89.509303913945971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853016.78</v>
      </c>
      <c r="N41" s="85">
        <f t="shared" ca="1" si="25"/>
        <v>724392.66</v>
      </c>
      <c r="O41" s="85">
        <f t="shared" ref="O41:O49" ca="1" si="26">IF(L41&gt;0,N41*100/L41,0)</f>
        <v>102.85460777409241</v>
      </c>
      <c r="P41" s="85">
        <f t="shared" ref="P41:P49" ca="1" si="27">IF(M41&gt;0,N41*100/M41,0)</f>
        <v>84.921267316687491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853016.78</v>
      </c>
      <c r="N43" s="92">
        <f t="shared" ca="1" si="28"/>
        <v>724392.66</v>
      </c>
      <c r="O43" s="92">
        <f t="shared" ca="1" si="26"/>
        <v>102.85460777409241</v>
      </c>
      <c r="P43" s="92">
        <f t="shared" ca="1" si="27"/>
        <v>84.921267316687491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853016.78</v>
      </c>
      <c r="N44" s="497">
        <f t="shared" ca="1" si="29"/>
        <v>724392.66</v>
      </c>
      <c r="O44" s="497">
        <f t="shared" ca="1" si="26"/>
        <v>102.85460777409241</v>
      </c>
      <c r="P44" s="497">
        <f t="shared" ca="1" si="27"/>
        <v>84.921267316687491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IFERROR(__xludf.DUMMYFUNCTION("IMPORTRANGE(""https://docs.google.com/spreadsheets/d/1MeEWN-I1oV_STSDYn1IFDPWt_1FKiwhDph83XaGc0o0/edit?usp=sharing"",""งบพรบ!R44"")"),853016.78)</f>
        <v>853016.78</v>
      </c>
      <c r="N46" s="93">
        <f ca="1">IFERROR(__xludf.DUMMYFUNCTION("IMPORTRANGE(""https://docs.google.com/spreadsheets/d/1MeEWN-I1oV_STSDYn1IFDPWt_1FKiwhDph83XaGc0o0/edit?usp=sharing"",""งบพรบ!T44"")"),724392.66)</f>
        <v>724392.66</v>
      </c>
      <c r="O46" s="93">
        <f t="shared" ca="1" si="26"/>
        <v>102.85460777409241</v>
      </c>
      <c r="P46" s="93">
        <f t="shared" ca="1" si="27"/>
        <v>84.921267316687491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3765394.81</v>
      </c>
      <c r="N53" s="116">
        <f t="shared" ca="1" si="31"/>
        <v>3742381.47</v>
      </c>
      <c r="O53" s="116">
        <f t="shared" ref="O53:O61" ca="1" si="32">IF(L53&gt;0,N53*100/L53,0)</f>
        <v>77.172051594011634</v>
      </c>
      <c r="P53" s="116">
        <f t="shared" ref="P53:P61" ca="1" si="33">IF(M53&gt;0,N53*100/M53,0)</f>
        <v>99.388819999993572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3765394.81</v>
      </c>
      <c r="N55" s="123">
        <f t="shared" ca="1" si="34"/>
        <v>3742381.47</v>
      </c>
      <c r="O55" s="123">
        <f t="shared" ca="1" si="32"/>
        <v>77.172051594011634</v>
      </c>
      <c r="P55" s="123">
        <f t="shared" ca="1" si="33"/>
        <v>99.388819999993572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835400</v>
      </c>
      <c r="N56" s="497">
        <f t="shared" ca="1" si="35"/>
        <v>812386.66</v>
      </c>
      <c r="O56" s="497">
        <f t="shared" ca="1" si="32"/>
        <v>97.24523102705291</v>
      </c>
      <c r="P56" s="497">
        <f t="shared" ca="1" si="33"/>
        <v>97.24523102705291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IFERROR(__xludf.DUMMYFUNCTION("IMPORTRANGE(""https://docs.google.com/spreadsheets/d/1MeEWN-I1oV_STSDYn1IFDPWt_1FKiwhDph83XaGc0o0/edit?usp=sharing"",""งบพรบ!AB44"")"),835400)</f>
        <v>835400</v>
      </c>
      <c r="N58" s="93">
        <f ca="1">IFERROR(__xludf.DUMMYFUNCTION("IMPORTRANGE(""https://docs.google.com/spreadsheets/d/1MeEWN-I1oV_STSDYn1IFDPWt_1FKiwhDph83XaGc0o0/edit?usp=sharing"",""งบพรบ!AD44"")"),812386.66)</f>
        <v>812386.66</v>
      </c>
      <c r="O58" s="93">
        <f t="shared" ca="1" si="32"/>
        <v>97.24523102705291</v>
      </c>
      <c r="P58" s="93">
        <f t="shared" ca="1" si="33"/>
        <v>97.24523102705291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952880</v>
      </c>
      <c r="N66" s="155">
        <f t="shared" ca="1" si="39"/>
        <v>886734.94</v>
      </c>
      <c r="O66" s="155">
        <f t="shared" ref="O66:O74" ca="1" si="40">IF(L66&gt;0,N66*100/L66,0)</f>
        <v>94.605242718446604</v>
      </c>
      <c r="P66" s="155">
        <f t="shared" ref="P66:P74" ca="1" si="41">IF(M66&gt;0,N66*100/M66,0)</f>
        <v>93.058406095206109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952880</v>
      </c>
      <c r="N68" s="93">
        <f t="shared" ca="1" si="42"/>
        <v>886734.94</v>
      </c>
      <c r="O68" s="93">
        <f t="shared" ca="1" si="40"/>
        <v>94.605242718446604</v>
      </c>
      <c r="P68" s="93">
        <f t="shared" ca="1" si="41"/>
        <v>93.058406095206109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952880</v>
      </c>
      <c r="N69" s="497">
        <f t="shared" ca="1" si="43"/>
        <v>886734.94</v>
      </c>
      <c r="O69" s="497">
        <f t="shared" ca="1" si="40"/>
        <v>94.605242718446604</v>
      </c>
      <c r="P69" s="497">
        <f t="shared" ca="1" si="41"/>
        <v>93.058406095206109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IFERROR(__xludf.DUMMYFUNCTION("IMPORTRANGE(""https://docs.google.com/spreadsheets/d/1MeEWN-I1oV_STSDYn1IFDPWt_1FKiwhDph83XaGc0o0/edit?usp=sharing"",""งบพรบ!AL44"")"),952880)</f>
        <v>952880</v>
      </c>
      <c r="N71" s="93">
        <f ca="1">IFERROR(__xludf.DUMMYFUNCTION("IMPORTRANGE(""https://docs.google.com/spreadsheets/d/1MeEWN-I1oV_STSDYn1IFDPWt_1FKiwhDph83XaGc0o0/edit?usp=sharing"",""งบพรบ!AN44"")"),886734.94)</f>
        <v>886734.94</v>
      </c>
      <c r="O71" s="93">
        <f t="shared" ca="1" si="40"/>
        <v>94.605242718446604</v>
      </c>
      <c r="P71" s="93">
        <f t="shared" ca="1" si="41"/>
        <v>93.058406095206109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184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184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184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184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38860</v>
      </c>
      <c r="N88" s="155">
        <f t="shared" ca="1" si="49"/>
        <v>37110</v>
      </c>
      <c r="O88" s="155">
        <f t="shared" ref="O88:O96" ca="1" si="50">IF(L88&gt;0,N88*100/L88,0)</f>
        <v>95.496654657745751</v>
      </c>
      <c r="P88" s="155">
        <f t="shared" ref="P88:P96" ca="1" si="51">IF(M88&gt;0,N88*100/M88,0)</f>
        <v>95.496654657745751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38860</v>
      </c>
      <c r="N90" s="93">
        <f t="shared" ca="1" si="52"/>
        <v>37110</v>
      </c>
      <c r="O90" s="93">
        <f t="shared" ca="1" si="50"/>
        <v>95.496654657745751</v>
      </c>
      <c r="P90" s="93">
        <f t="shared" ca="1" si="51"/>
        <v>95.496654657745751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38860</v>
      </c>
      <c r="N91" s="497">
        <f t="shared" ca="1" si="53"/>
        <v>37110</v>
      </c>
      <c r="O91" s="497">
        <f t="shared" ca="1" si="50"/>
        <v>95.496654657745751</v>
      </c>
      <c r="P91" s="497">
        <f t="shared" ca="1" si="51"/>
        <v>95.496654657745751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IFERROR(__xludf.DUMMYFUNCTION("IMPORTRANGE(""https://docs.google.com/spreadsheets/d/1MeEWN-I1oV_STSDYn1IFDPWt_1FKiwhDph83XaGc0o0/edit?usp=sharing"",""งบพรบ!AV44"")"),38860)</f>
        <v>38860</v>
      </c>
      <c r="N93" s="93">
        <f ca="1">IFERROR(__xludf.DUMMYFUNCTION("IMPORTRANGE(""https://docs.google.com/spreadsheets/d/1MeEWN-I1oV_STSDYn1IFDPWt_1FKiwhDph83XaGc0o0/edit?usp=sharing"",""งบพรบ!AX44"")"),37110)</f>
        <v>37110</v>
      </c>
      <c r="O93" s="93">
        <f t="shared" ca="1" si="50"/>
        <v>95.496654657745751</v>
      </c>
      <c r="P93" s="93">
        <f t="shared" ca="1" si="51"/>
        <v>95.496654657745751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27290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29.937706119457676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27290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29.937706119457676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27290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29.937706119457676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IFERROR(__xludf.DUMMYFUNCTION("IMPORTRANGE(""https://docs.google.com/spreadsheets/d/1MeEWN-I1oV_STSDYn1IFDPWt_1FKiwhDph83XaGc0o0/edit?usp=sharing"",""งบพรบ!BZ44"")"),27290)</f>
        <v>27290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29.937706119457676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38755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56.908785963101536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38755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56.908785963101536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38755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56.908785963101536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IFERROR(__xludf.DUMMYFUNCTION("IMPORTRANGE(""https://docs.google.com/spreadsheets/d/1MeEWN-I1oV_STSDYn1IFDPWt_1FKiwhDph83XaGc0o0/edit?usp=sharing"",""งบพรบ!CJ44"")"),38755)</f>
        <v>38755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56.908785963101536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78500</v>
      </c>
      <c r="N181" s="155">
        <f t="shared" ca="1" si="92"/>
        <v>72840</v>
      </c>
      <c r="O181" s="155">
        <f t="shared" ref="O181:O189" ca="1" si="93">IF(L181&gt;0,N181*100/L181,0)</f>
        <v>92.789808917197448</v>
      </c>
      <c r="P181" s="155">
        <f t="shared" ref="P181:P189" ca="1" si="94">IF(M181&gt;0,N181*100/M181,0)</f>
        <v>92.789808917197448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78500</v>
      </c>
      <c r="N183" s="93">
        <f t="shared" ca="1" si="95"/>
        <v>72840</v>
      </c>
      <c r="O183" s="93">
        <f t="shared" ca="1" si="93"/>
        <v>92.789808917197448</v>
      </c>
      <c r="P183" s="93">
        <f t="shared" ca="1" si="94"/>
        <v>92.789808917197448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78500</v>
      </c>
      <c r="N184" s="497">
        <f t="shared" ca="1" si="96"/>
        <v>72840</v>
      </c>
      <c r="O184" s="497">
        <f t="shared" ca="1" si="93"/>
        <v>92.789808917197448</v>
      </c>
      <c r="P184" s="497">
        <f t="shared" ca="1" si="94"/>
        <v>92.789808917197448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IFERROR(__xludf.DUMMYFUNCTION("IMPORTRANGE(""https://docs.google.com/spreadsheets/d/1MeEWN-I1oV_STSDYn1IFDPWt_1FKiwhDph83XaGc0o0/edit?usp=sharing"",""งบพรบ!CT44"")"),78500)</f>
        <v>78500</v>
      </c>
      <c r="N186" s="93">
        <f ca="1">IFERROR(__xludf.DUMMYFUNCTION("IMPORTRANGE(""https://docs.google.com/spreadsheets/d/1MeEWN-I1oV_STSDYn1IFDPWt_1FKiwhDph83XaGc0o0/edit?usp=sharing"",""งบพรบ!CV44"")"),72840)</f>
        <v>72840</v>
      </c>
      <c r="O186" s="93">
        <f t="shared" ca="1" si="93"/>
        <v>92.789808917197448</v>
      </c>
      <c r="P186" s="93">
        <f t="shared" ca="1" si="94"/>
        <v>92.789808917197448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162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40+35+22+65</f>
        <v>162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46340</v>
      </c>
      <c r="O198" s="155">
        <f ca="1">IF(L198&gt;0,N198*100/L198,0)</f>
        <v>89.115384615384613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7">
        <v>2730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7">
        <v>27610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7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7">
        <v>798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7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7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16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184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26900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26900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26900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IFERROR(__xludf.DUMMYFUNCTION("IMPORTRANGE(""https://docs.google.com/spreadsheets/d/1MeEWN-I1oV_STSDYn1IFDPWt_1FKiwhDph83XaGc0o0/edit?usp=sharing"",""งบพรบ!DD44"")"),26900)</f>
        <v>26900</v>
      </c>
      <c r="N266" s="93">
        <f ca="1">IFERROR(__xludf.DUMMYFUNCTION("IMPORTRANGE(""https://docs.google.com/spreadsheets/d/1MeEWN-I1oV_STSDYn1IFDPWt_1FKiwhDph83XaGc0o0/edit?usp=sharing"",""งบพรบ!DF44"")"),26900)</f>
        <v>26900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39309.14</v>
      </c>
      <c r="O277" s="155">
        <f t="shared" ref="O277:O285" ca="1" si="126">IF(L277&gt;0,N277*100/L277,0)</f>
        <v>95.852572543282122</v>
      </c>
      <c r="P277" s="155">
        <f t="shared" ref="P277:P285" ca="1" si="127">IF(M277&gt;0,N277*100/M277,0)</f>
        <v>95.852572543282122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39309.14</v>
      </c>
      <c r="O279" s="93">
        <f t="shared" ca="1" si="126"/>
        <v>95.852572543282122</v>
      </c>
      <c r="P279" s="93">
        <f t="shared" ca="1" si="127"/>
        <v>95.852572543282122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39309.14</v>
      </c>
      <c r="O280" s="497">
        <f t="shared" ca="1" si="126"/>
        <v>95.852572543282122</v>
      </c>
      <c r="P280" s="497">
        <f t="shared" ca="1" si="127"/>
        <v>95.852572543282122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IFERROR(__xludf.DUMMYFUNCTION("IMPORTRANGE(""https://docs.google.com/spreadsheets/d/1MeEWN-I1oV_STSDYn1IFDPWt_1FKiwhDph83XaGc0o0/edit?usp=sharing"",""งบพรบ!DN44"")"),41010)</f>
        <v>41010</v>
      </c>
      <c r="N282" s="93">
        <f ca="1">IFERROR(__xludf.DUMMYFUNCTION("IMPORTRANGE(""https://docs.google.com/spreadsheets/d/1MeEWN-I1oV_STSDYn1IFDPWt_1FKiwhDph83XaGc0o0/edit?usp=sharing"",""งบพรบ!DP44"")"),39309.14)</f>
        <v>39309.14</v>
      </c>
      <c r="O282" s="93">
        <f t="shared" ca="1" si="126"/>
        <v>95.852572543282122</v>
      </c>
      <c r="P282" s="93">
        <f t="shared" ca="1" si="127"/>
        <v>95.852572543282122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IFERROR(__xludf.DUMMYFUNCTION("IMPORTRANGE(""https://docs.google.com/spreadsheets/d/1QqKyyYR6Q21VydFLVH3TRQUabQu_ym0Zz7PgGX0-kHA/edit?usp=sharing"",""แผน!EB44"")"),10)</f>
        <v>10</v>
      </c>
      <c r="J288" s="678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98180</v>
      </c>
      <c r="N298" s="155">
        <f t="shared" ca="1" si="135"/>
        <v>97990</v>
      </c>
      <c r="O298" s="155">
        <f t="shared" ref="O298:O306" ca="1" si="136">IF(L298&gt;0,N298*100/L298,0)</f>
        <v>118.91990291262135</v>
      </c>
      <c r="P298" s="155">
        <f t="shared" ref="P298:P306" ca="1" si="137">IF(M298&gt;0,N298*100/M298,0)</f>
        <v>99.806477897738844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98180</v>
      </c>
      <c r="N300" s="93">
        <f t="shared" ca="1" si="138"/>
        <v>97990</v>
      </c>
      <c r="O300" s="93">
        <f t="shared" ca="1" si="136"/>
        <v>118.91990291262135</v>
      </c>
      <c r="P300" s="93">
        <f t="shared" ca="1" si="137"/>
        <v>99.806477897738844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98180</v>
      </c>
      <c r="N301" s="497">
        <f t="shared" ca="1" si="139"/>
        <v>97990</v>
      </c>
      <c r="O301" s="497">
        <f t="shared" ca="1" si="136"/>
        <v>118.91990291262135</v>
      </c>
      <c r="P301" s="497">
        <f t="shared" ca="1" si="137"/>
        <v>99.806477897738844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IFERROR(__xludf.DUMMYFUNCTION("IMPORTRANGE(""https://docs.google.com/spreadsheets/d/1MeEWN-I1oV_STSDYn1IFDPWt_1FKiwhDph83XaGc0o0/edit?usp=sharing"",""งบพรบ!DX44"")"),98180)</f>
        <v>98180</v>
      </c>
      <c r="N303" s="93">
        <f ca="1">IFERROR(__xludf.DUMMYFUNCTION("IMPORTRANGE(""https://docs.google.com/spreadsheets/d/1MeEWN-I1oV_STSDYn1IFDPWt_1FKiwhDph83XaGc0o0/edit?usp=sharing"",""งบพรบ!DZ44"")"),97990)</f>
        <v>97990</v>
      </c>
      <c r="O303" s="93">
        <f t="shared" ca="1" si="136"/>
        <v>118.91990291262135</v>
      </c>
      <c r="P303" s="93">
        <f t="shared" ca="1" si="137"/>
        <v>99.806477897738844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9098</v>
      </c>
      <c r="K327" s="445">
        <f ca="1">IF(I327&gt;0,J327*100/I327,0)</f>
        <v>135.79104477611941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269500</v>
      </c>
      <c r="N328" s="155">
        <f t="shared" ca="1" si="149"/>
        <v>238488.78</v>
      </c>
      <c r="O328" s="155">
        <f t="shared" ref="O328:O336" ca="1" si="150">IF(L328&gt;0,N328*100/L328,0)</f>
        <v>128.21977419354837</v>
      </c>
      <c r="P328" s="155">
        <f t="shared" ref="P328:P336" ca="1" si="151">IF(M328&gt;0,N328*100/M328,0)</f>
        <v>88.493053803339521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269500</v>
      </c>
      <c r="N330" s="93">
        <f t="shared" ca="1" si="152"/>
        <v>238488.78</v>
      </c>
      <c r="O330" s="93">
        <f t="shared" ca="1" si="150"/>
        <v>128.21977419354837</v>
      </c>
      <c r="P330" s="93">
        <f t="shared" ca="1" si="151"/>
        <v>88.493053803339521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188500</v>
      </c>
      <c r="N331" s="497">
        <f t="shared" ca="1" si="153"/>
        <v>157488.78</v>
      </c>
      <c r="O331" s="497">
        <f t="shared" ca="1" si="150"/>
        <v>84.671387096774197</v>
      </c>
      <c r="P331" s="497">
        <f t="shared" ca="1" si="151"/>
        <v>83.54842440318302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IFERROR(__xludf.DUMMYFUNCTION("IMPORTRANGE(""https://docs.google.com/spreadsheets/d/1MeEWN-I1oV_STSDYn1IFDPWt_1FKiwhDph83XaGc0o0/edit?usp=sharing"",""งบพรบ!ER44"")"),188500)</f>
        <v>188500</v>
      </c>
      <c r="N333" s="93">
        <f ca="1">IFERROR(__xludf.DUMMYFUNCTION("IMPORTRANGE(""https://docs.google.com/spreadsheets/d/1MeEWN-I1oV_STSDYn1IFDPWt_1FKiwhDph83XaGc0o0/edit?usp=sharing"",""งบพรบ!ET44"")"),157488.78)</f>
        <v>157488.78</v>
      </c>
      <c r="O333" s="93">
        <f t="shared" ca="1" si="150"/>
        <v>84.671387096774197</v>
      </c>
      <c r="P333" s="93">
        <f t="shared" ca="1" si="151"/>
        <v>83.54842440318302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81000</v>
      </c>
      <c r="N334" s="497">
        <f t="shared" ca="1" si="154"/>
        <v>81000</v>
      </c>
      <c r="O334" s="497">
        <f t="shared" ca="1" si="150"/>
        <v>0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IFERROR(__xludf.DUMMYFUNCTION("IMPORTRANGE(""https://docs.google.com/spreadsheets/d/1MeEWN-I1oV_STSDYn1IFDPWt_1FKiwhDph83XaGc0o0/edit?usp=sharing"",""งบพรบ!ES44"")"),81000)</f>
        <v>81000</v>
      </c>
      <c r="N336" s="93">
        <f ca="1">IFERROR(__xludf.DUMMYFUNCTION("IMPORTRANGE(""https://docs.google.com/spreadsheets/d/1MeEWN-I1oV_STSDYn1IFDPWt_1FKiwhDph83XaGc0o0/edit?usp=sharing"",""งบพรบ!EU44"")"),81000)</f>
        <v>81000</v>
      </c>
      <c r="O336" s="93">
        <f t="shared" ca="1" si="150"/>
        <v>0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IFERROR(__xludf.DUMMYFUNCTION("IMPORTRANGE(""https://docs.google.com/spreadsheets/d/1kVcqe37tkHyjCSG3S0O1AXqVkqjo8mSIZil3BcpIysc/edit?usp=sharing"",""ศูนย์!D44"")"),8157)</f>
        <v>8157</v>
      </c>
      <c r="K338" s="497">
        <f ca="1">IF(I338&gt;0,J338*100/I338,0)</f>
        <v>121.74626865671642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IFERROR(__xludf.DUMMYFUNCTION("IMPORTRANGE(""https://docs.google.com/spreadsheets/d/1kVcqe37tkHyjCSG3S0O1AXqVkqjo8mSIZil3BcpIysc/edit?usp=sharing"",""ศูนย์!E44"")"),9)</f>
        <v>9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IFERROR(__xludf.DUMMYFUNCTION("IMPORTRANGE(""https://docs.google.com/spreadsheets/d/1kVcqe37tkHyjCSG3S0O1AXqVkqjo8mSIZil3BcpIysc/edit?usp=sharing"",""ศูนย์!F44"")"),927)</f>
        <v>927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2341950</v>
      </c>
      <c r="N345" s="155">
        <f t="shared" ca="1" si="155"/>
        <v>1740773.59</v>
      </c>
      <c r="O345" s="155">
        <f t="shared" ref="O345:O353" ca="1" si="156">IF(L345&gt;0,N345*100/L345,0)</f>
        <v>75.765856535383037</v>
      </c>
      <c r="P345" s="155">
        <f t="shared" ref="P345:P353" ca="1" si="157">IF(M345&gt;0,N345*100/M345,0)</f>
        <v>74.330092017335986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2341950</v>
      </c>
      <c r="N347" s="93">
        <f t="shared" ca="1" si="158"/>
        <v>1740773.59</v>
      </c>
      <c r="O347" s="93">
        <f t="shared" ca="1" si="156"/>
        <v>75.765856535383037</v>
      </c>
      <c r="P347" s="93">
        <f t="shared" ca="1" si="157"/>
        <v>74.330092017335986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2216250</v>
      </c>
      <c r="N348" s="497">
        <f t="shared" ca="1" si="159"/>
        <v>1615073.59</v>
      </c>
      <c r="O348" s="497">
        <f t="shared" ca="1" si="156"/>
        <v>74.387246968224503</v>
      </c>
      <c r="P348" s="497">
        <f t="shared" ca="1" si="157"/>
        <v>72.874160857304005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IFERROR(__xludf.DUMMYFUNCTION("IMPORTRANGE(""https://docs.google.com/spreadsheets/d/1MeEWN-I1oV_STSDYn1IFDPWt_1FKiwhDph83XaGc0o0/edit?usp=sharing"",""งบพรบ!FB44"")"),2216250)</f>
        <v>2216250</v>
      </c>
      <c r="N350" s="93">
        <f ca="1">IFERROR(__xludf.DUMMYFUNCTION("IMPORTRANGE(""https://docs.google.com/spreadsheets/d/1MeEWN-I1oV_STSDYn1IFDPWt_1FKiwhDph83XaGc0o0/edit?usp=sharing"",""งบพรบ!FD44"")"),1615073.59)</f>
        <v>1615073.59</v>
      </c>
      <c r="O350" s="93">
        <f t="shared" ca="1" si="156"/>
        <v>74.387246968224503</v>
      </c>
      <c r="P350" s="93">
        <f t="shared" ca="1" si="157"/>
        <v>72.874160857304005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256</v>
      </c>
      <c r="K355" s="465">
        <f ca="1">IF(I355&gt;0,J355*100/I355,0)</f>
        <v>23.021582733812949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IFERROR(__xludf.DUMMYFUNCTION("IMPORTRANGE(""https://docs.google.com/spreadsheets/d/1XWAQStnk-4SwqDmLtmXYiTMKHgktTP8We1SCoS47DrQ/edit?usp=sharing"",""จัดที่ดิน!W44"")"),1191)</f>
        <v>1191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IFERROR(__xludf.DUMMYFUNCTION("IMPORTRANGE(""https://docs.google.com/spreadsheets/d/1XWAQStnk-4SwqDmLtmXYiTMKHgktTP8We1SCoS47DrQ/edit?usp=sharing"",""จัดที่ดิน!X44"")"),6752.15)</f>
        <v>6752.15</v>
      </c>
      <c r="K359" s="497">
        <f t="shared" ca="1" si="161"/>
        <v>60.720773381294961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IFERROR(__xludf.DUMMYFUNCTION("IMPORTRANGE(""https://docs.google.com/spreadsheets/d/1XWAQStnk-4SwqDmLtmXYiTMKHgktTP8We1SCoS47DrQ/edit?usp=sharing"",""จัดที่ดิน!Y44"")"),970)</f>
        <v>970</v>
      </c>
      <c r="K360" s="497">
        <f t="shared" ca="1" si="161"/>
        <v>87.230215827338128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IFERROR(__xludf.DUMMYFUNCTION("IMPORTRANGE(""https://docs.google.com/spreadsheets/d/1XWAQStnk-4SwqDmLtmXYiTMKHgktTP8We1SCoS47DrQ/edit?usp=sharing"",""จัดที่ดิน!Z44"")"),5867.49)</f>
        <v>5867.49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IFERROR(__xludf.DUMMYFUNCTION("IMPORTRANGE(""https://docs.google.com/spreadsheets/d/1XWAQStnk-4SwqDmLtmXYiTMKHgktTP8We1SCoS47DrQ/edit?usp=sharing"",""จัดที่ดิน!AA44"")"),256)</f>
        <v>256</v>
      </c>
      <c r="K362" s="497">
        <f t="shared" ca="1" si="161"/>
        <v>23.021582733812949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IFERROR(__xludf.DUMMYFUNCTION("IMPORTRANGE(""https://docs.google.com/spreadsheets/d/1XWAQStnk-4SwqDmLtmXYiTMKHgktTP8We1SCoS47DrQ/edit?usp=sharing"",""จัดที่ดิน!AB44"")"),1394.23)</f>
        <v>1394.23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1199</v>
      </c>
      <c r="K364" s="479">
        <f t="shared" ca="1" si="161"/>
        <v>56.770833333333336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175</v>
      </c>
      <c r="K365" s="491">
        <f t="shared" ca="1" si="161"/>
        <v>56.089743589743591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IFERROR(__xludf.DUMMYFUNCTION("IMPORTRANGE(""https://docs.google.com/spreadsheets/d/1XWAQStnk-4SwqDmLtmXYiTMKHgktTP8We1SCoS47DrQ/edit?usp=sharing"",""จัดที่ดิน!E44"")"),515)</f>
        <v>515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IFERROR(__xludf.DUMMYFUNCTION("IMPORTRANGE(""https://docs.google.com/spreadsheets/d/1XWAQStnk-4SwqDmLtmXYiTMKHgktTP8We1SCoS47DrQ/edit?usp=sharing"",""จัดที่ดิน!F44"")"),2848.01)</f>
        <v>2848.01</v>
      </c>
      <c r="K369" s="497">
        <f t="shared" ca="1" si="163"/>
        <v>91.282371794871793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IFERROR(__xludf.DUMMYFUNCTION("IMPORTRANGE(""https://docs.google.com/spreadsheets/d/1XWAQStnk-4SwqDmLtmXYiTMKHgktTP8We1SCoS47DrQ/edit?usp=sharing"",""จัดที่ดิน!G44"")"),306)</f>
        <v>306</v>
      </c>
      <c r="K370" s="497">
        <f t="shared" ca="1" si="163"/>
        <v>98.07692307692308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IFERROR(__xludf.DUMMYFUNCTION("IMPORTRANGE(""https://docs.google.com/spreadsheets/d/1XWAQStnk-4SwqDmLtmXYiTMKHgktTP8We1SCoS47DrQ/edit?usp=sharing"",""จัดที่ดิน!H44"")"),2052.11)</f>
        <v>2052.11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IFERROR(__xludf.DUMMYFUNCTION("IMPORTRANGE(""https://docs.google.com/spreadsheets/d/1XWAQStnk-4SwqDmLtmXYiTMKHgktTP8We1SCoS47DrQ/edit?usp=sharing"",""จัดที่ดิน!I44"")"),175)</f>
        <v>175</v>
      </c>
      <c r="K372" s="497">
        <f t="shared" ca="1" si="163"/>
        <v>56.089743589743591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IFERROR(__xludf.DUMMYFUNCTION("IMPORTRANGE(""https://docs.google.com/spreadsheets/d/1XWAQStnk-4SwqDmLtmXYiTMKHgktTP8We1SCoS47DrQ/edit?usp=sharing"",""จัดที่ดิน!J44"")"),925.72)</f>
        <v>925.72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1024</v>
      </c>
      <c r="K374" s="491">
        <f t="shared" ca="1" si="163"/>
        <v>56.888888888888886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IFERROR(__xludf.DUMMYFUNCTION("IMPORTRANGE(""https://docs.google.com/spreadsheets/d/1XWAQStnk-4SwqDmLtmXYiTMKHgktTP8We1SCoS47DrQ/edit?usp=sharing"",""จัดที่ดิน!AH44"")"),676)</f>
        <v>676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IFERROR(__xludf.DUMMYFUNCTION("IMPORTRANGE(""https://docs.google.com/spreadsheets/d/1XWAQStnk-4SwqDmLtmXYiTMKHgktTP8We1SCoS47DrQ/edit?usp=sharing"",""จัดที่ดิน!AI44"")"),3904.14)</f>
        <v>3904.14</v>
      </c>
      <c r="K378" s="497">
        <f t="shared" ca="1" si="164"/>
        <v>48.801749999999998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IFERROR(__xludf.DUMMYFUNCTION("IMPORTRANGE(""https://docs.google.com/spreadsheets/d/1XWAQStnk-4SwqDmLtmXYiTMKHgktTP8We1SCoS47DrQ/edit?usp=sharing"",""จัดที่ดิน!AJ44"")"),1610)</f>
        <v>1610</v>
      </c>
      <c r="K379" s="497">
        <f t="shared" ca="1" si="164"/>
        <v>89.444444444444443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IFERROR(__xludf.DUMMYFUNCTION("IMPORTRANGE(""https://docs.google.com/spreadsheets/d/1XWAQStnk-4SwqDmLtmXYiTMKHgktTP8We1SCoS47DrQ/edit?usp=sharing"",""จัดที่ดิน!AK44"")"),11379.44)</f>
        <v>11379.44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IFERROR(__xludf.DUMMYFUNCTION("IMPORTRANGE(""https://docs.google.com/spreadsheets/d/1XWAQStnk-4SwqDmLtmXYiTMKHgktTP8We1SCoS47DrQ/edit?usp=sharing"",""จัดที่ดิน!AL44"")"),1024)</f>
        <v>1024</v>
      </c>
      <c r="K381" s="497">
        <f t="shared" ca="1" si="164"/>
        <v>56.888888888888886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IFERROR(__xludf.DUMMYFUNCTION("IMPORTRANGE(""https://docs.google.com/spreadsheets/d/1XWAQStnk-4SwqDmLtmXYiTMKHgktTP8We1SCoS47DrQ/edit?usp=sharing"",""จัดที่ดิน!AM44"")"),8008.66)</f>
        <v>8008.66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IFERROR(__xludf.DUMMYFUNCTION("IMPORTRANGE(""https://docs.google.com/spreadsheets/d/1XWAQStnk-4SwqDmLtmXYiTMKHgktTP8We1SCoS47DrQ/edit?usp=sharing"",""จัดที่ดิน!AP44"")"),9)</f>
        <v>9</v>
      </c>
      <c r="K385" s="505">
        <f ca="1">IF(I385&gt;0,J385*100/I385,0)</f>
        <v>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2331771</v>
      </c>
      <c r="M414" s="552">
        <f t="shared" ca="1" si="181"/>
        <v>2346441</v>
      </c>
      <c r="N414" s="552">
        <f t="shared" si="181"/>
        <v>1432158.82</v>
      </c>
      <c r="O414" s="552">
        <f ca="1">IF(L414&gt;0,N414*100/L414,0)</f>
        <v>61.419359791334571</v>
      </c>
      <c r="P414" s="552">
        <f ca="1">IF(M414&gt;0,N414*100/M414,0)</f>
        <v>61.035364622421788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55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168360</v>
      </c>
      <c r="N419" s="155">
        <f t="shared" si="184"/>
        <v>139360</v>
      </c>
      <c r="O419" s="155">
        <f t="shared" ref="O419:O424" ca="1" si="185">IF(L419&gt;0,N419*100/L419,0)</f>
        <v>85.308521057786479</v>
      </c>
      <c r="P419" s="155">
        <f t="shared" ref="P419:P424" ca="1" si="186">IF(M419&gt;0,N419*100/M419,0)</f>
        <v>82.775005939653127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168360</v>
      </c>
      <c r="N421" s="93">
        <f t="shared" si="187"/>
        <v>139360</v>
      </c>
      <c r="O421" s="93">
        <f t="shared" ca="1" si="185"/>
        <v>85.308521057786479</v>
      </c>
      <c r="P421" s="93">
        <f t="shared" ca="1" si="186"/>
        <v>82.775005939653127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168360</v>
      </c>
      <c r="N422" s="497">
        <f t="shared" si="188"/>
        <v>139360</v>
      </c>
      <c r="O422" s="497">
        <f t="shared" ca="1" si="185"/>
        <v>85.308521057786479</v>
      </c>
      <c r="P422" s="497">
        <f t="shared" ca="1" si="186"/>
        <v>82.775005939653127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L424+5000</f>
        <v>168360</v>
      </c>
      <c r="N424" s="93">
        <f>N425+N426+N427+N428</f>
        <v>139360</v>
      </c>
      <c r="O424" s="93">
        <f t="shared" ca="1" si="185"/>
        <v>85.308521057786479</v>
      </c>
      <c r="P424" s="93">
        <f t="shared" ca="1" si="186"/>
        <v>82.775005939653127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131720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55</v>
      </c>
      <c r="J433" s="678">
        <f ca="1">IF(AND(J435=I435,J437=I437,J439=I439),I437+I439,IF(AND(J435=I437,J437=I437),I437,IF(AND(J435=I439,J439=I439),I439,0)))</f>
        <v>55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55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297403.24</v>
      </c>
      <c r="O444" s="195">
        <f t="shared" ref="O444:O449" ca="1" si="198">IF(L444&gt;0,N444*100/L444,0)</f>
        <v>73.673018232263175</v>
      </c>
      <c r="P444" s="195">
        <f t="shared" ref="P444:P449" ca="1" si="199">IF(M444&gt;0,N444*100/M444,0)</f>
        <v>73.673018232263175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297403.24</v>
      </c>
      <c r="O446" s="93">
        <f t="shared" ca="1" si="198"/>
        <v>73.673018232263175</v>
      </c>
      <c r="P446" s="93">
        <f t="shared" ca="1" si="199"/>
        <v>73.673018232263175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297403.24</v>
      </c>
      <c r="O447" s="497">
        <f t="shared" ca="1" si="198"/>
        <v>73.673018232263175</v>
      </c>
      <c r="P447" s="497">
        <f t="shared" ca="1" si="199"/>
        <v>73.673018232263175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297403.24</v>
      </c>
      <c r="O449" s="93">
        <f t="shared" ca="1" si="198"/>
        <v>73.673018232263175</v>
      </c>
      <c r="P449" s="93">
        <f t="shared" ca="1" si="199"/>
        <v>73.673018232263175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38110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90133.24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4160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200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321807.09999999998</v>
      </c>
      <c r="O467" s="195">
        <f t="shared" ref="O467:O472" ca="1" si="207">IF(L467&gt;0,N467*100/L467,0)</f>
        <v>77.636856669312394</v>
      </c>
      <c r="P467" s="195">
        <f t="shared" ref="P467:P472" ca="1" si="208">IF(M467&gt;0,N467*100/M467,0)</f>
        <v>77.636856669312394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321807.09999999998</v>
      </c>
      <c r="O469" s="93">
        <f t="shared" ca="1" si="207"/>
        <v>77.636856669312394</v>
      </c>
      <c r="P469" s="93">
        <f t="shared" ca="1" si="208"/>
        <v>77.636856669312394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321807.09999999998</v>
      </c>
      <c r="O470" s="497">
        <f t="shared" ca="1" si="207"/>
        <v>77.636856669312394</v>
      </c>
      <c r="P470" s="497">
        <f t="shared" ca="1" si="208"/>
        <v>77.636856669312394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321807.09999999998</v>
      </c>
      <c r="O472" s="93">
        <f t="shared" ca="1" si="207"/>
        <v>77.636856669312394</v>
      </c>
      <c r="P472" s="93">
        <f t="shared" ca="1" si="208"/>
        <v>77.636856669312394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280212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IFERROR(__xludf.DUMMYFUNCTION("IMPORTRANGE(""https://docs.google.com/spreadsheets/d/1QqKyyYR6Q21VydFLVH3TRQUabQu_ym0Zz7PgGX0-kHA/edit?usp=sharing"",""แผน!GU44"")"),0)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11002</v>
      </c>
      <c r="J543" s="684">
        <f t="shared" si="235"/>
        <v>11002.07</v>
      </c>
      <c r="K543" s="685">
        <f t="shared" ca="1" si="234"/>
        <v>100.00063624795492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802083</v>
      </c>
      <c r="M544" s="155">
        <f t="shared" ca="1" si="236"/>
        <v>802083</v>
      </c>
      <c r="N544" s="155">
        <f t="shared" si="236"/>
        <v>293415.24</v>
      </c>
      <c r="O544" s="155">
        <f t="shared" ref="O544:O549" ca="1" si="237">IF(L544&gt;0,N544*100/L544,0)</f>
        <v>36.581655514454241</v>
      </c>
      <c r="P544" s="155">
        <f t="shared" ref="P544:P549" ca="1" si="238">IF(M544&gt;0,N544*100/M544,0)</f>
        <v>36.581655514454241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802083</v>
      </c>
      <c r="M546" s="93">
        <f t="shared" ca="1" si="240"/>
        <v>802083</v>
      </c>
      <c r="N546" s="93">
        <f t="shared" si="240"/>
        <v>293415.24</v>
      </c>
      <c r="O546" s="93">
        <f t="shared" ca="1" si="237"/>
        <v>36.581655514454241</v>
      </c>
      <c r="P546" s="93">
        <f t="shared" ca="1" si="238"/>
        <v>36.581655514454241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802083</v>
      </c>
      <c r="M547" s="497">
        <f t="shared" ca="1" si="241"/>
        <v>802083</v>
      </c>
      <c r="N547" s="497">
        <f t="shared" si="241"/>
        <v>293415.24</v>
      </c>
      <c r="O547" s="497">
        <f t="shared" ca="1" si="237"/>
        <v>36.581655514454241</v>
      </c>
      <c r="P547" s="497">
        <f t="shared" ca="1" si="238"/>
        <v>36.581655514454241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IFERROR(__xludf.DUMMYFUNCTION("IMPORTRANGE(""https://docs.google.com/spreadsheets/d/1QqKyyYR6Q21VydFLVH3TRQUabQu_ym0Zz7PgGX0-kHA/edit?usp=sharing"",""แผน!HB44"")"),802083)</f>
        <v>802083</v>
      </c>
      <c r="M549" s="93">
        <f ca="1">L549</f>
        <v>802083</v>
      </c>
      <c r="N549" s="93">
        <f>N550+N551+N552+N553+N554</f>
        <v>293415.24</v>
      </c>
      <c r="O549" s="93">
        <f t="shared" ca="1" si="237"/>
        <v>36.581655514454241</v>
      </c>
      <c r="P549" s="93">
        <f t="shared" ca="1" si="238"/>
        <v>36.581655514454241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90133.24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203282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11002</v>
      </c>
      <c r="J559" s="705">
        <f t="shared" si="245"/>
        <v>11002.07</v>
      </c>
      <c r="K559" s="674">
        <f t="shared" ref="K559:K561" ca="1" si="246">IF(I559&gt;0,J559*100/I559,0)</f>
        <v>100.00063624795492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8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8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8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8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5265.94</v>
      </c>
      <c r="J592" s="705">
        <f t="shared" si="253"/>
        <v>1861</v>
      </c>
      <c r="K592" s="674">
        <f t="shared" ref="K592:K594" ca="1" si="254">IF(I592&gt;0,J592*100/I592,0)</f>
        <v>35.340319107319871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1861</v>
      </c>
      <c r="K593" s="411">
        <f t="shared" ca="1" si="254"/>
        <v>35.340319107319871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400</v>
      </c>
      <c r="K594" s="411">
        <f t="shared" ca="1" si="254"/>
        <v>39.024390243902438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1814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392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1814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392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47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42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IFERROR(__xludf.DUMMYFUNCTION("IMPORTRANGE(""https://docs.google.com/spreadsheets/d/1QqKyyYR6Q21VydFLVH3TRQUabQu_ym0Zz7PgGX0-kHA/edit?usp=sharing"",""แผน!HL44"")"),621)</f>
        <v>621</v>
      </c>
      <c r="J620" s="725">
        <f t="shared" ref="J620:J621" si="260">J622+J624+J626</f>
        <v>52</v>
      </c>
      <c r="K620" s="726">
        <f t="shared" ref="K620:K621" ca="1" si="261">IF(I620&gt;0,J620*100/I620,0)</f>
        <v>8.3735909822866343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IFERROR(__xludf.DUMMYFUNCTION("IMPORTRANGE(""https://docs.google.com/spreadsheets/d/1QqKyyYR6Q21VydFLVH3TRQUabQu_ym0Zz7PgGX0-kHA/edit?usp=sharing"",""แผน!HK44"")"),53)</f>
        <v>53</v>
      </c>
      <c r="J621" s="725">
        <f t="shared" si="260"/>
        <v>18</v>
      </c>
      <c r="K621" s="726">
        <f t="shared" ca="1" si="261"/>
        <v>33.962264150943398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350</v>
      </c>
      <c r="J628" s="738">
        <f t="shared" ca="1" si="262"/>
        <v>140</v>
      </c>
      <c r="K628" s="739">
        <f ca="1">IF(I628&gt;0,J628*100/I628,0)</f>
        <v>40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364573.24</v>
      </c>
      <c r="O629" s="195">
        <f t="shared" ref="O629:O634" ca="1" si="264">IF(L629&gt;0,N629*100/L629,0)</f>
        <v>68.458672975992641</v>
      </c>
      <c r="P629" s="195">
        <f t="shared" ref="P629:P634" ca="1" si="265">IF(M629&gt;0,N629*100/M629,0)</f>
        <v>68.458672975992641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364573.24</v>
      </c>
      <c r="O631" s="93">
        <f t="shared" ca="1" si="264"/>
        <v>68.458672975992641</v>
      </c>
      <c r="P631" s="93">
        <f t="shared" ca="1" si="265"/>
        <v>68.458672975992641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364573.24</v>
      </c>
      <c r="O632" s="497">
        <f t="shared" ca="1" si="264"/>
        <v>68.458672975992641</v>
      </c>
      <c r="P632" s="497">
        <f t="shared" ca="1" si="265"/>
        <v>68.458672975992641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364573.24</v>
      </c>
      <c r="O634" s="93">
        <f t="shared" ca="1" si="264"/>
        <v>68.458672975992641</v>
      </c>
      <c r="P634" s="93">
        <f t="shared" ca="1" si="265"/>
        <v>68.458672975992641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90133.24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IFERROR(__xludf.DUMMYFUNCTION("IMPORTRANGE(""https://docs.google.com/spreadsheets/d/1XWAQStnk-4SwqDmLtmXYiTMKHgktTP8We1SCoS47DrQ/edit?usp=sharing"",""จัดที่ดิน!AS44"")"),377)</f>
        <v>377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IFERROR(__xludf.DUMMYFUNCTION("IMPORTRANGE(""https://docs.google.com/spreadsheets/d/1XWAQStnk-4SwqDmLtmXYiTMKHgktTP8We1SCoS47DrQ/edit?usp=sharing"",""จัดที่ดิน!AT44"")"),209.15)</f>
        <v>209.15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IFERROR(__xludf.DUMMYFUNCTION("IMPORTRANGE(""https://docs.google.com/spreadsheets/d/1XWAQStnk-4SwqDmLtmXYiTMKHgktTP8We1SCoS47DrQ/edit?usp=sharing"",""จัดที่ดิน!AU44"")"),333)</f>
        <v>333</v>
      </c>
      <c r="K647" s="163">
        <f t="shared" ca="1" si="271"/>
        <v>95.142857142857139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IFERROR(__xludf.DUMMYFUNCTION("IMPORTRANGE(""https://docs.google.com/spreadsheets/d/1XWAQStnk-4SwqDmLtmXYiTMKHgktTP8We1SCoS47DrQ/edit?usp=sharing"",""จัดที่ดิน!AV44"")"),183.97)</f>
        <v>183.97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IFERROR(__xludf.DUMMYFUNCTION("IMPORTRANGE(""https://docs.google.com/spreadsheets/d/1XWAQStnk-4SwqDmLtmXYiTMKHgktTP8We1SCoS47DrQ/edit?usp=sharing"",""จัดที่ดิน!AW44"")"),161)</f>
        <v>161</v>
      </c>
      <c r="K649" s="163">
        <f t="shared" ca="1" si="271"/>
        <v>46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IFERROR(__xludf.DUMMYFUNCTION("IMPORTRANGE(""https://docs.google.com/spreadsheets/d/1XWAQStnk-4SwqDmLtmXYiTMKHgktTP8We1SCoS47DrQ/edit?usp=sharing"",""จัดที่ดิน!AX44"")"),74.56)</f>
        <v>74.56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IFERROR(__xludf.DUMMYFUNCTION("IMPORTRANGE(""https://docs.google.com/spreadsheets/d/1XWAQStnk-4SwqDmLtmXYiTMKHgktTP8We1SCoS47DrQ/edit?usp=sharing"",""จัดที่ดิน!AZ44"")"),58)</f>
        <v>58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25270</v>
      </c>
      <c r="N655" s="195">
        <f t="shared" si="273"/>
        <v>15600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61.733280569845668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25270</v>
      </c>
      <c r="N657" s="93">
        <f t="shared" si="276"/>
        <v>15600</v>
      </c>
      <c r="O657" s="93">
        <f t="shared" ca="1" si="274"/>
        <v>100</v>
      </c>
      <c r="P657" s="93">
        <f t="shared" ca="1" si="275"/>
        <v>61.733280569845668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25270</v>
      </c>
      <c r="N658" s="497">
        <f t="shared" si="277"/>
        <v>15600</v>
      </c>
      <c r="O658" s="497">
        <f t="shared" ca="1" si="274"/>
        <v>100</v>
      </c>
      <c r="P658" s="497">
        <f t="shared" ca="1" si="275"/>
        <v>61.733280569845668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L660+9670</f>
        <v>25270</v>
      </c>
      <c r="N660" s="93">
        <f>N661+N662+N663+N664</f>
        <v>15600</v>
      </c>
      <c r="O660" s="93">
        <f t="shared" ca="1" si="274"/>
        <v>100</v>
      </c>
      <c r="P660" s="93">
        <f t="shared" ca="1" si="275"/>
        <v>61.733280569845668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15600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IFERROR(__xludf.DUMMYFUNCTION("IMPORTRANGE(""https://docs.google.com/spreadsheets/d/1QqKyyYR6Q21VydFLVH3TRQUabQu_ym0Zz7PgGX0-kHA/edit?usp=sharing"",""แผน!IA44"")"),100)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18</v>
      </c>
      <c r="K674" s="497">
        <f t="shared" ca="1" si="281"/>
        <v>18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IFERROR(__xludf.DUMMYFUNCTION("IMPORTRANGE(""https://docs.google.com/spreadsheets/d/1QqKyyYR6Q21VydFLVH3TRQUabQu_ym0Zz7PgGX0-kHA/edit?usp=sharing"",""แผน!IB44"")"),0)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IFERROR(__xludf.DUMMYFUNCTION("IMPORTRANGE(""https://docs.google.com/spreadsheets/d/1QqKyyYR6Q21VydFLVH3TRQUabQu_ym0Zz7PgGX0-kHA/edit?usp=sharing"",""แผน!IE44"")"),0)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IFERROR(__xludf.DUMMYFUNCTION("IMPORTRANGE(""https://docs.google.com/spreadsheets/d/1QqKyyYR6Q21VydFLVH3TRQUabQu_ym0Zz7PgGX0-kHA/edit?usp=sharing"",""แผน!IH44"")"),0)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IFERROR(__xludf.DUMMYFUNCTION("IMPORTRANGE(""https://docs.google.com/spreadsheets/d/1QqKyyYR6Q21VydFLVH3TRQUabQu_ym0Zz7PgGX0-kHA/edit?usp=sharing"",""แผน!IJ44"")"),0)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IFERROR(__xludf.DUMMYFUNCTION("IMPORTRANGE(""https://docs.google.com/spreadsheets/d/1QqKyyYR6Q21VydFLVH3TRQUabQu_ym0Zz7PgGX0-kHA/edit?usp=sharing"",""แผน!IK44"")"),0)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IFERROR(__xludf.DUMMYFUNCTION("IMPORTRANGE(""https://docs.google.com/spreadsheets/d/1QqKyyYR6Q21VydFLVH3TRQUabQu_ym0Zz7PgGX0-kHA/edit?usp=sharing"",""แผน!IP44"")"),0)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IFERROR(__xludf.DUMMYFUNCTION("IMPORTRANGE(""https://docs.google.com/spreadsheets/d/19vJNZY_5yjcGF2XGBMNZRCAIB0Kwfpjp8YEOfu-bneM/edit?usp=sharing"",""งานกองทุน!F44"")"),6016830.46)</f>
        <v>6016830.46</v>
      </c>
      <c r="K821" s="497">
        <f t="shared" ref="K821:K828" ca="1" si="335">IF(I821&gt;0,J821*100/I821,0)</f>
        <v>78.695671983869445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IFERROR(__xludf.DUMMYFUNCTION("IMPORTRANGE(""https://docs.google.com/spreadsheets/d/19vJNZY_5yjcGF2XGBMNZRCAIB0Kwfpjp8YEOfu-bneM/edit?usp=sharing"",""งานกองทุน!E44"")"),533)</f>
        <v>533</v>
      </c>
      <c r="K822" s="497">
        <f t="shared" ca="1" si="335"/>
        <v>89.579831932773104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IFERROR(__xludf.DUMMYFUNCTION("IMPORTRANGE(""https://docs.google.com/spreadsheets/d/19vJNZY_5yjcGF2XGBMNZRCAIB0Kwfpjp8YEOfu-bneM/edit?usp=sharing"",""งานกองทุน!K44"")"),2895158.33)</f>
        <v>2895158.33</v>
      </c>
      <c r="K823" s="497">
        <f t="shared" ca="1" si="335"/>
        <v>13.331124140752431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IFERROR(__xludf.DUMMYFUNCTION("IMPORTRANGE(""https://docs.google.com/spreadsheets/d/19vJNZY_5yjcGF2XGBMNZRCAIB0Kwfpjp8YEOfu-bneM/edit?usp=sharing"",""งานกองทุน!J44"")"),466)</f>
        <v>466</v>
      </c>
      <c r="K824" s="497">
        <f t="shared" ca="1" si="335"/>
        <v>37.978810105949471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IFERROR(__xludf.DUMMYFUNCTION("IMPORTRANGE(""https://docs.google.com/spreadsheets/d/19vJNZY_5yjcGF2XGBMNZRCAIB0Kwfpjp8YEOfu-bneM/edit?usp=sharing"",""งานกองทุน!P44"")"),279856.25)</f>
        <v>279856.25</v>
      </c>
      <c r="K825" s="497">
        <f t="shared" ca="1" si="335"/>
        <v>13.38482470645047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IFERROR(__xludf.DUMMYFUNCTION("IMPORTRANGE(""https://docs.google.com/spreadsheets/d/19vJNZY_5yjcGF2XGBMNZRCAIB0Kwfpjp8YEOfu-bneM/edit?usp=sharing"",""งานกองทุน!O44"")"),61)</f>
        <v>61</v>
      </c>
      <c r="K826" s="497">
        <f t="shared" ca="1" si="335"/>
        <v>53.982300884955755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542C-B04C-4AB2-A46B-4F0EC637579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353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8845480</v>
      </c>
      <c r="N8" s="22">
        <f t="shared" ca="1" si="0"/>
        <v>7541456.0700000003</v>
      </c>
      <c r="O8" s="22">
        <f t="shared" ref="O8:O16" ca="1" si="1">IF(L8&gt;0,N8*100/L8,0)</f>
        <v>87.196942984441009</v>
      </c>
      <c r="P8" s="22">
        <f t="shared" ref="P8:P16" ca="1" si="2">IF(M8&gt;0,N8*100/M8,0)</f>
        <v>85.25773694587518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8845480</v>
      </c>
      <c r="N10" s="30">
        <f t="shared" ca="1" si="3"/>
        <v>7541456.0700000003</v>
      </c>
      <c r="O10" s="30">
        <f t="shared" ca="1" si="1"/>
        <v>87.196942984441009</v>
      </c>
      <c r="P10" s="30">
        <f t="shared" ca="1" si="2"/>
        <v>85.25773694587518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8414880</v>
      </c>
      <c r="N11" s="497">
        <f t="shared" ca="1" si="4"/>
        <v>7110856.0700000003</v>
      </c>
      <c r="O11" s="497">
        <f t="shared" ca="1" si="1"/>
        <v>86.526112164739516</v>
      </c>
      <c r="P11" s="497">
        <f t="shared" ca="1" si="2"/>
        <v>84.503356791778373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8414880</v>
      </c>
      <c r="N13" s="93">
        <f t="shared" ca="1" si="5"/>
        <v>7110856.0700000003</v>
      </c>
      <c r="O13" s="93">
        <f t="shared" ca="1" si="1"/>
        <v>86.526112164739516</v>
      </c>
      <c r="P13" s="93">
        <f t="shared" ca="1" si="2"/>
        <v>84.503356791778373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6024830</v>
      </c>
      <c r="N18" s="22">
        <f t="shared" ca="1" si="8"/>
        <v>5185769.12</v>
      </c>
      <c r="O18" s="22">
        <f t="shared" ref="O18:O26" ca="1" si="9">IF(L18&gt;0,N18*100/L18,0)</f>
        <v>89.009163752056054</v>
      </c>
      <c r="P18" s="22">
        <f t="shared" ref="P18:P26" ca="1" si="10">IF(M18&gt;0,N18*100/M18,0)</f>
        <v>86.073285387305532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6024830</v>
      </c>
      <c r="N20" s="30">
        <f t="shared" ca="1" si="11"/>
        <v>5185769.12</v>
      </c>
      <c r="O20" s="30">
        <f t="shared" ca="1" si="9"/>
        <v>89.009163752056054</v>
      </c>
      <c r="P20" s="30">
        <f t="shared" ca="1" si="10"/>
        <v>86.073285387305532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5594230</v>
      </c>
      <c r="N21" s="497">
        <f t="shared" ca="1" si="12"/>
        <v>4755169.12</v>
      </c>
      <c r="O21" s="497">
        <f t="shared" ca="1" si="9"/>
        <v>88.132016509291901</v>
      </c>
      <c r="P21" s="497">
        <f t="shared" ca="1" si="10"/>
        <v>85.001315998805907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5594230</v>
      </c>
      <c r="N23" s="93">
        <f t="shared" ca="1" si="13"/>
        <v>4755169.12</v>
      </c>
      <c r="O23" s="93">
        <f t="shared" ca="1" si="9"/>
        <v>88.132016509291901</v>
      </c>
      <c r="P23" s="93">
        <f t="shared" ca="1" si="10"/>
        <v>85.001315998805907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2355686.9500000002</v>
      </c>
      <c r="O28" s="22">
        <f t="shared" ref="O28:O37" ca="1" si="17">IF(L28&gt;0,N28*100/L28,0)</f>
        <v>83.456424890750029</v>
      </c>
      <c r="P28" s="22">
        <f t="shared" ref="P28:P37" ca="1" si="18">IF(M28&gt;0,N28*100/M28,0)</f>
        <v>83.515748143158504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2355686.9500000002</v>
      </c>
      <c r="O30" s="30">
        <f t="shared" ca="1" si="17"/>
        <v>83.456424890750029</v>
      </c>
      <c r="P30" s="30">
        <f t="shared" ca="1" si="18"/>
        <v>83.515748143158504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2355686.9500000002</v>
      </c>
      <c r="O31" s="497">
        <f t="shared" ca="1" si="17"/>
        <v>83.456424890750029</v>
      </c>
      <c r="P31" s="497">
        <f t="shared" ca="1" si="18"/>
        <v>83.515748143158504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2355686.9500000002</v>
      </c>
      <c r="O33" s="93">
        <f t="shared" ca="1" si="17"/>
        <v>83.456424890750029</v>
      </c>
      <c r="P33" s="93">
        <f t="shared" ca="1" si="18"/>
        <v>83.515748143158504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5826107</v>
      </c>
      <c r="M37" s="871">
        <f t="shared" ca="1" si="24"/>
        <v>6024830</v>
      </c>
      <c r="N37" s="871">
        <f t="shared" ca="1" si="24"/>
        <v>5185769.12</v>
      </c>
      <c r="O37" s="871">
        <f t="shared" ca="1" si="17"/>
        <v>89.009163752056054</v>
      </c>
      <c r="P37" s="871">
        <f t="shared" ca="1" si="18"/>
        <v>86.073285387305532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816805</v>
      </c>
      <c r="N41" s="85">
        <f t="shared" ca="1" si="25"/>
        <v>676715.13</v>
      </c>
      <c r="O41" s="85">
        <f t="shared" ref="O41:O49" ca="1" si="26">IF(L41&gt;0,N41*100/L41,0)</f>
        <v>83.856485566151832</v>
      </c>
      <c r="P41" s="85">
        <f t="shared" ref="P41:P49" ca="1" si="27">IF(M41&gt;0,N41*100/M41,0)</f>
        <v>82.849043529361353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816805</v>
      </c>
      <c r="N43" s="92">
        <f t="shared" ca="1" si="28"/>
        <v>676715.13</v>
      </c>
      <c r="O43" s="92">
        <f t="shared" ca="1" si="26"/>
        <v>83.856485566151832</v>
      </c>
      <c r="P43" s="92">
        <f t="shared" ca="1" si="27"/>
        <v>82.849043529361353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816805</v>
      </c>
      <c r="N44" s="497">
        <f t="shared" ca="1" si="29"/>
        <v>676715.13</v>
      </c>
      <c r="O44" s="497">
        <f t="shared" ca="1" si="26"/>
        <v>83.856485566151832</v>
      </c>
      <c r="P44" s="497">
        <f t="shared" ca="1" si="27"/>
        <v>82.849043529361353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IFERROR(__xludf.DUMMYFUNCTION("IMPORTRANGE(""https://docs.google.com/spreadsheets/d/1MeEWN-I1oV_STSDYn1IFDPWt_1FKiwhDph83XaGc0o0/edit?usp=sharing"",""งบพรบ!R45"")"),816805)</f>
        <v>816805</v>
      </c>
      <c r="N46" s="93">
        <f ca="1">IFERROR(__xludf.DUMMYFUNCTION("IMPORTRANGE(""https://docs.google.com/spreadsheets/d/1MeEWN-I1oV_STSDYn1IFDPWt_1FKiwhDph83XaGc0o0/edit?usp=sharing"",""งบพรบ!T45"")"),676715.13)</f>
        <v>676715.13</v>
      </c>
      <c r="O46" s="93">
        <f t="shared" ca="1" si="26"/>
        <v>83.856485566151832</v>
      </c>
      <c r="P46" s="93">
        <f t="shared" ca="1" si="27"/>
        <v>82.849043529361353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798400</v>
      </c>
      <c r="N53" s="116">
        <f t="shared" ca="1" si="31"/>
        <v>767652.85</v>
      </c>
      <c r="O53" s="116">
        <f t="shared" ref="O53:O61" ca="1" si="32">IF(L53&gt;0,N53*100/L53,0)</f>
        <v>97.122071103238866</v>
      </c>
      <c r="P53" s="116">
        <f t="shared" ref="P53:P61" ca="1" si="33">IF(M53&gt;0,N53*100/M53,0)</f>
        <v>96.14890405811623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798400</v>
      </c>
      <c r="N55" s="123">
        <f t="shared" ca="1" si="34"/>
        <v>767652.85</v>
      </c>
      <c r="O55" s="123">
        <f t="shared" ca="1" si="32"/>
        <v>97.122071103238866</v>
      </c>
      <c r="P55" s="123">
        <f t="shared" ca="1" si="33"/>
        <v>96.14890405811623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798400</v>
      </c>
      <c r="N56" s="497">
        <f t="shared" ca="1" si="35"/>
        <v>767652.85</v>
      </c>
      <c r="O56" s="497">
        <f t="shared" ca="1" si="32"/>
        <v>97.122071103238866</v>
      </c>
      <c r="P56" s="497">
        <f t="shared" ca="1" si="33"/>
        <v>96.14890405811623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IFERROR(__xludf.DUMMYFUNCTION("IMPORTRANGE(""https://docs.google.com/spreadsheets/d/1MeEWN-I1oV_STSDYn1IFDPWt_1FKiwhDph83XaGc0o0/edit?usp=sharing"",""งบพรบ!AB45"")"),798400)</f>
        <v>798400</v>
      </c>
      <c r="N58" s="93">
        <f ca="1">IFERROR(__xludf.DUMMYFUNCTION("IMPORTRANGE(""https://docs.google.com/spreadsheets/d/1MeEWN-I1oV_STSDYn1IFDPWt_1FKiwhDph83XaGc0o0/edit?usp=sharing"",""งบพรบ!AD45"")"),767652.85)</f>
        <v>767652.85</v>
      </c>
      <c r="O58" s="93">
        <f t="shared" ca="1" si="32"/>
        <v>97.122071103238866</v>
      </c>
      <c r="P58" s="93">
        <f t="shared" ca="1" si="33"/>
        <v>96.14890405811623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1032070</v>
      </c>
      <c r="N66" s="155">
        <f t="shared" ca="1" si="39"/>
        <v>854927.07</v>
      </c>
      <c r="O66" s="155">
        <f t="shared" ref="O66:O74" ca="1" si="40">IF(L66&gt;0,N66*100/L66,0)</f>
        <v>84.478959486166005</v>
      </c>
      <c r="P66" s="155">
        <f t="shared" ref="P66:P74" ca="1" si="41">IF(M66&gt;0,N66*100/M66,0)</f>
        <v>82.836151617622832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1032070</v>
      </c>
      <c r="N68" s="93">
        <f t="shared" ca="1" si="42"/>
        <v>854927.07</v>
      </c>
      <c r="O68" s="93">
        <f t="shared" ca="1" si="40"/>
        <v>84.478959486166005</v>
      </c>
      <c r="P68" s="93">
        <f t="shared" ca="1" si="41"/>
        <v>82.836151617622832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1032070</v>
      </c>
      <c r="N69" s="497">
        <f t="shared" ca="1" si="43"/>
        <v>854927.07</v>
      </c>
      <c r="O69" s="497">
        <f t="shared" ca="1" si="40"/>
        <v>84.478959486166005</v>
      </c>
      <c r="P69" s="497">
        <f t="shared" ca="1" si="41"/>
        <v>82.836151617622832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IFERROR(__xludf.DUMMYFUNCTION("IMPORTRANGE(""https://docs.google.com/spreadsheets/d/1MeEWN-I1oV_STSDYn1IFDPWt_1FKiwhDph83XaGc0o0/edit?usp=sharing"",""งบพรบ!AL45"")"),1032070)</f>
        <v>1032070</v>
      </c>
      <c r="N71" s="93">
        <f ca="1">IFERROR(__xludf.DUMMYFUNCTION("IMPORTRANGE(""https://docs.google.com/spreadsheets/d/1MeEWN-I1oV_STSDYn1IFDPWt_1FKiwhDph83XaGc0o0/edit?usp=sharing"",""งบพรบ!AN45"")"),854927.07)</f>
        <v>854927.07</v>
      </c>
      <c r="O71" s="93">
        <f t="shared" ca="1" si="40"/>
        <v>84.478959486166005</v>
      </c>
      <c r="P71" s="93">
        <f t="shared" ca="1" si="41"/>
        <v>82.836151617622832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127180</v>
      </c>
      <c r="N88" s="155">
        <f t="shared" ca="1" si="49"/>
        <v>106420</v>
      </c>
      <c r="O88" s="155">
        <f t="shared" ref="O88:O96" ca="1" si="50">IF(L88&gt;0,N88*100/L88,0)</f>
        <v>95.718654434250766</v>
      </c>
      <c r="P88" s="155">
        <f t="shared" ref="P88:P96" ca="1" si="51">IF(M88&gt;0,N88*100/M88,0)</f>
        <v>83.676678723069671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127180</v>
      </c>
      <c r="N90" s="93">
        <f t="shared" ca="1" si="52"/>
        <v>106420</v>
      </c>
      <c r="O90" s="93">
        <f t="shared" ca="1" si="50"/>
        <v>95.718654434250766</v>
      </c>
      <c r="P90" s="93">
        <f t="shared" ca="1" si="51"/>
        <v>83.676678723069671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127180</v>
      </c>
      <c r="N91" s="497">
        <f t="shared" ca="1" si="53"/>
        <v>106420</v>
      </c>
      <c r="O91" s="497">
        <f t="shared" ca="1" si="50"/>
        <v>95.718654434250766</v>
      </c>
      <c r="P91" s="497">
        <f t="shared" ca="1" si="51"/>
        <v>83.676678723069671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IFERROR(__xludf.DUMMYFUNCTION("IMPORTRANGE(""https://docs.google.com/spreadsheets/d/1MeEWN-I1oV_STSDYn1IFDPWt_1FKiwhDph83XaGc0o0/edit?usp=sharing"",""งบพรบ!AV45"")"),127180)</f>
        <v>127180</v>
      </c>
      <c r="N93" s="93">
        <f ca="1">IFERROR(__xludf.DUMMYFUNCTION("IMPORTRANGE(""https://docs.google.com/spreadsheets/d/1MeEWN-I1oV_STSDYn1IFDPWt_1FKiwhDph83XaGc0o0/edit?usp=sharing"",""งบพรบ!AX45"")"),106420)</f>
        <v>106420</v>
      </c>
      <c r="O93" s="93">
        <f t="shared" ca="1" si="50"/>
        <v>95.718654434250766</v>
      </c>
      <c r="P93" s="93">
        <f t="shared" ca="1" si="51"/>
        <v>83.676678723069671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394406.57</v>
      </c>
      <c r="O132" s="155">
        <f t="shared" ref="O132:O140" ca="1" si="70">IF(L132&gt;0,N132*100/L132,0)</f>
        <v>86.689431055136112</v>
      </c>
      <c r="P132" s="155">
        <f t="shared" ref="P132:P140" ca="1" si="71">IF(M132&gt;0,N132*100/M132,0)</f>
        <v>86.689431055136112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394406.57</v>
      </c>
      <c r="O134" s="93">
        <f t="shared" ca="1" si="70"/>
        <v>86.689431055136112</v>
      </c>
      <c r="P134" s="93">
        <f t="shared" ca="1" si="71"/>
        <v>86.689431055136112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85406.57</v>
      </c>
      <c r="O135" s="497">
        <f t="shared" ca="1" si="70"/>
        <v>58.511677456924602</v>
      </c>
      <c r="P135" s="497">
        <f t="shared" ca="1" si="71"/>
        <v>58.511677456924602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IFERROR(__xludf.DUMMYFUNCTION("IMPORTRANGE(""https://docs.google.com/spreadsheets/d/1MeEWN-I1oV_STSDYn1IFDPWt_1FKiwhDph83XaGc0o0/edit?usp=sharing"",""งบพรบ!BP45"")"),145965)</f>
        <v>145965</v>
      </c>
      <c r="N137" s="93">
        <f ca="1">IFERROR(__xludf.DUMMYFUNCTION("IMPORTRANGE(""https://docs.google.com/spreadsheets/d/1MeEWN-I1oV_STSDYn1IFDPWt_1FKiwhDph83XaGc0o0/edit?usp=sharing"",""งบพรบ!BR45"")"),85406.57)</f>
        <v>85406.57</v>
      </c>
      <c r="O137" s="93">
        <f t="shared" ca="1" si="70"/>
        <v>58.511677456924602</v>
      </c>
      <c r="P137" s="93">
        <f t="shared" ca="1" si="71"/>
        <v>58.511677456924602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31400</v>
      </c>
      <c r="O149" s="155">
        <f t="shared" ref="O149:O157" ca="1" si="78">IF(L149&gt;0,N149*100/L149,0)</f>
        <v>314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31400</v>
      </c>
      <c r="O151" s="93">
        <f t="shared" ca="1" si="78"/>
        <v>314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31400</v>
      </c>
      <c r="O152" s="497">
        <f t="shared" ca="1" si="78"/>
        <v>314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IFERROR(__xludf.DUMMYFUNCTION("IMPORTRANGE(""https://docs.google.com/spreadsheets/d/1MeEWN-I1oV_STSDYn1IFDPWt_1FKiwhDph83XaGc0o0/edit?usp=sharing"",""งบพรบ!CB45"")"),31400)</f>
        <v>31400</v>
      </c>
      <c r="O154" s="93">
        <f t="shared" ca="1" si="78"/>
        <v>314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59.0373783922171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59.0373783922171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59.0373783922171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IFERROR(__xludf.DUMMYFUNCTION("IMPORTRANGE(""https://docs.google.com/spreadsheets/d/1MeEWN-I1oV_STSDYn1IFDPWt_1FKiwhDph83XaGc0o0/edit?usp=sharing"",""งบพรบ!CJ45"")"),39060)</f>
        <v>39060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59.0373783922171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585160</v>
      </c>
      <c r="N181" s="155">
        <f t="shared" ca="1" si="92"/>
        <v>540232.22</v>
      </c>
      <c r="O181" s="155">
        <f t="shared" ref="O181:O189" ca="1" si="93">IF(L181&gt;0,N181*100/L181,0)</f>
        <v>94.57846988795518</v>
      </c>
      <c r="P181" s="155">
        <f t="shared" ref="P181:P189" ca="1" si="94">IF(M181&gt;0,N181*100/M181,0)</f>
        <v>92.32213753503315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585160</v>
      </c>
      <c r="N183" s="93">
        <f t="shared" ca="1" si="95"/>
        <v>540232.22</v>
      </c>
      <c r="O183" s="93">
        <f t="shared" ca="1" si="93"/>
        <v>94.57846988795518</v>
      </c>
      <c r="P183" s="93">
        <f t="shared" ca="1" si="94"/>
        <v>92.32213753503315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585160</v>
      </c>
      <c r="N184" s="497">
        <f t="shared" ca="1" si="96"/>
        <v>540232.22</v>
      </c>
      <c r="O184" s="497">
        <f t="shared" ca="1" si="93"/>
        <v>94.57846988795518</v>
      </c>
      <c r="P184" s="497">
        <f t="shared" ca="1" si="94"/>
        <v>92.32213753503315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IFERROR(__xludf.DUMMYFUNCTION("IMPORTRANGE(""https://docs.google.com/spreadsheets/d/1MeEWN-I1oV_STSDYn1IFDPWt_1FKiwhDph83XaGc0o0/edit?usp=sharing"",""งบพรบ!CT45"")"),585160)</f>
        <v>585160</v>
      </c>
      <c r="N186" s="93">
        <f ca="1">IFERROR(__xludf.DUMMYFUNCTION("IMPORTRANGE(""https://docs.google.com/spreadsheets/d/1MeEWN-I1oV_STSDYn1IFDPWt_1FKiwhDph83XaGc0o0/edit?usp=sharing"",""งบพรบ!CV45"")"),540232.22)</f>
        <v>540232.22</v>
      </c>
      <c r="O186" s="93">
        <f t="shared" ca="1" si="93"/>
        <v>94.57846988795518</v>
      </c>
      <c r="P186" s="93">
        <f t="shared" ca="1" si="94"/>
        <v>92.32213753503315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44000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7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7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7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12800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7100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7">
        <v>4100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12800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317250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141650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145600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40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317250</v>
      </c>
      <c r="O238" s="155">
        <f ca="1">IF(L238&gt;0,N238*100/L238,0)</f>
        <v>93.694624926166568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1">
        <v>141650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1">
        <v>145600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1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1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>
        <v>40</v>
      </c>
      <c r="J246" s="215">
        <v>40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85.31596091205212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85.31596091205212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85.31596091205212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IFERROR(__xludf.DUMMYFUNCTION("IMPORTRANGE(""https://docs.google.com/spreadsheets/d/1MeEWN-I1oV_STSDYn1IFDPWt_1FKiwhDph83XaGc0o0/edit?usp=sharing"",""งบพรบ!DD45"")"),30700)</f>
        <v>30700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85.31596091205212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300</v>
      </c>
      <c r="J276" s="883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110815</v>
      </c>
      <c r="O277" s="155">
        <f t="shared" ref="O277:O285" ca="1" si="126">IF(L277&gt;0,N277*100/L277,0)</f>
        <v>99.198818368991141</v>
      </c>
      <c r="P277" s="155">
        <f t="shared" ref="P277:P285" ca="1" si="127">IF(M277&gt;0,N277*100/M277,0)</f>
        <v>99.198818368991141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110815</v>
      </c>
      <c r="O279" s="93">
        <f t="shared" ca="1" si="126"/>
        <v>99.198818368991141</v>
      </c>
      <c r="P279" s="93">
        <f t="shared" ca="1" si="127"/>
        <v>99.198818368991141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110815</v>
      </c>
      <c r="O280" s="497">
        <f t="shared" ca="1" si="126"/>
        <v>99.198818368991141</v>
      </c>
      <c r="P280" s="497">
        <f t="shared" ca="1" si="127"/>
        <v>99.198818368991141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IFERROR(__xludf.DUMMYFUNCTION("IMPORTRANGE(""https://docs.google.com/spreadsheets/d/1MeEWN-I1oV_STSDYn1IFDPWt_1FKiwhDph83XaGc0o0/edit?usp=sharing"",""งบพรบ!DP45"")"),110815)</f>
        <v>110815</v>
      </c>
      <c r="O282" s="93">
        <f t="shared" ca="1" si="126"/>
        <v>99.198818368991141</v>
      </c>
      <c r="P282" s="93">
        <f t="shared" ca="1" si="127"/>
        <v>99.198818368991141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IFERROR(__xludf.DUMMYFUNCTION("IMPORTRANGE(""https://docs.google.com/spreadsheets/d/1QqKyyYR6Q21VydFLVH3TRQUabQu_ym0Zz7PgGX0-kHA/edit?usp=sharing"",""แผน!EB45"")"),30)</f>
        <v>30</v>
      </c>
      <c r="J288" s="678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97500</v>
      </c>
      <c r="N298" s="155">
        <f t="shared" ca="1" si="135"/>
        <v>89240</v>
      </c>
      <c r="O298" s="155">
        <f t="shared" ref="O298:O306" ca="1" si="136">IF(L298&gt;0,N298*100/L298,0)</f>
        <v>108.30097087378641</v>
      </c>
      <c r="P298" s="155">
        <f t="shared" ref="P298:P306" ca="1" si="137">IF(M298&gt;0,N298*100/M298,0)</f>
        <v>91.52820512820513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97500</v>
      </c>
      <c r="N300" s="93">
        <f t="shared" ca="1" si="138"/>
        <v>89240</v>
      </c>
      <c r="O300" s="93">
        <f t="shared" ca="1" si="136"/>
        <v>108.30097087378641</v>
      </c>
      <c r="P300" s="93">
        <f t="shared" ca="1" si="137"/>
        <v>91.52820512820513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97500</v>
      </c>
      <c r="N301" s="497">
        <f t="shared" ca="1" si="139"/>
        <v>89240</v>
      </c>
      <c r="O301" s="497">
        <f t="shared" ca="1" si="136"/>
        <v>108.30097087378641</v>
      </c>
      <c r="P301" s="497">
        <f t="shared" ca="1" si="137"/>
        <v>91.52820512820513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IFERROR(__xludf.DUMMYFUNCTION("IMPORTRANGE(""https://docs.google.com/spreadsheets/d/1MeEWN-I1oV_STSDYn1IFDPWt_1FKiwhDph83XaGc0o0/edit?usp=sharing"",""งบพรบ!DX45"")"),97500)</f>
        <v>97500</v>
      </c>
      <c r="N303" s="93">
        <f ca="1">IFERROR(__xludf.DUMMYFUNCTION("IMPORTRANGE(""https://docs.google.com/spreadsheets/d/1MeEWN-I1oV_STSDYn1IFDPWt_1FKiwhDph83XaGc0o0/edit?usp=sharing"",""งบพรบ!DZ45"")"),89240)</f>
        <v>89240</v>
      </c>
      <c r="O303" s="93">
        <f t="shared" ca="1" si="136"/>
        <v>108.30097087378641</v>
      </c>
      <c r="P303" s="93">
        <f t="shared" ca="1" si="137"/>
        <v>91.52820512820513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4287</v>
      </c>
      <c r="K327" s="445">
        <f ca="1">IF(I327&gt;0,J327*100/I327,0)</f>
        <v>142.9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178500</v>
      </c>
      <c r="N328" s="155">
        <f t="shared" ca="1" si="149"/>
        <v>93200</v>
      </c>
      <c r="O328" s="155">
        <f t="shared" ref="O328:O336" ca="1" si="150">IF(L328&gt;0,N328*100/L328,0)</f>
        <v>52.954545454545453</v>
      </c>
      <c r="P328" s="155">
        <f t="shared" ref="P328:P336" ca="1" si="151">IF(M328&gt;0,N328*100/M328,0)</f>
        <v>52.212885154061624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178500</v>
      </c>
      <c r="N330" s="93">
        <f t="shared" ca="1" si="152"/>
        <v>93200</v>
      </c>
      <c r="O330" s="93">
        <f t="shared" ca="1" si="150"/>
        <v>52.954545454545453</v>
      </c>
      <c r="P330" s="93">
        <f t="shared" ca="1" si="151"/>
        <v>52.212885154061624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178500</v>
      </c>
      <c r="N331" s="497">
        <f t="shared" ca="1" si="153"/>
        <v>93200</v>
      </c>
      <c r="O331" s="497">
        <f t="shared" ca="1" si="150"/>
        <v>52.954545454545453</v>
      </c>
      <c r="P331" s="497">
        <f t="shared" ca="1" si="151"/>
        <v>52.212885154061624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IFERROR(__xludf.DUMMYFUNCTION("IMPORTRANGE(""https://docs.google.com/spreadsheets/d/1MeEWN-I1oV_STSDYn1IFDPWt_1FKiwhDph83XaGc0o0/edit?usp=sharing"",""งบพรบ!ER45"")"),178500)</f>
        <v>178500</v>
      </c>
      <c r="N333" s="93">
        <f ca="1">IFERROR(__xludf.DUMMYFUNCTION("IMPORTRANGE(""https://docs.google.com/spreadsheets/d/1MeEWN-I1oV_STSDYn1IFDPWt_1FKiwhDph83XaGc0o0/edit?usp=sharing"",""งบพรบ!ET45"")"),93200)</f>
        <v>93200</v>
      </c>
      <c r="O333" s="93">
        <f t="shared" ca="1" si="150"/>
        <v>52.954545454545453</v>
      </c>
      <c r="P333" s="93">
        <f t="shared" ca="1" si="151"/>
        <v>52.212885154061624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IFERROR(__xludf.DUMMYFUNCTION("IMPORTRANGE(""https://docs.google.com/spreadsheets/d/1kVcqe37tkHyjCSG3S0O1AXqVkqjo8mSIZil3BcpIysc/edit?usp=sharing"",""ศูนย์!D45"")"),3212)</f>
        <v>3212</v>
      </c>
      <c r="K338" s="497">
        <f ca="1">IF(I338&gt;0,J338*100/I338,0)</f>
        <v>107.06666666666666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IFERROR(__xludf.DUMMYFUNCTION("IMPORTRANGE(""https://docs.google.com/spreadsheets/d/1kVcqe37tkHyjCSG3S0O1AXqVkqjo8mSIZil3BcpIysc/edit?usp=sharing"",""ศูนย์!E45"")"),8)</f>
        <v>8</v>
      </c>
      <c r="K340" s="497">
        <f ca="1">IF(I340&gt;0,J340*100/I340,0)</f>
        <v>88.888888888888886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IFERROR(__xludf.DUMMYFUNCTION("IMPORTRANGE(""https://docs.google.com/spreadsheets/d/1kVcqe37tkHyjCSG3S0O1AXqVkqjo8mSIZil3BcpIysc/edit?usp=sharing"",""ศูนย์!F45"")"),1075)</f>
        <v>1075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1721380</v>
      </c>
      <c r="N345" s="155">
        <f t="shared" ca="1" si="155"/>
        <v>1471508.28</v>
      </c>
      <c r="O345" s="155">
        <f t="shared" ref="O345:O353" ca="1" si="156">IF(L345&gt;0,N345*100/L345,0)</f>
        <v>89.426209662716502</v>
      </c>
      <c r="P345" s="155">
        <f t="shared" ref="P345:P353" ca="1" si="157">IF(M345&gt;0,N345*100/M345,0)</f>
        <v>85.484220799591029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1721380</v>
      </c>
      <c r="N347" s="93">
        <f t="shared" ca="1" si="158"/>
        <v>1471508.28</v>
      </c>
      <c r="O347" s="93">
        <f t="shared" ca="1" si="156"/>
        <v>89.426209662716502</v>
      </c>
      <c r="P347" s="93">
        <f t="shared" ca="1" si="157"/>
        <v>85.484220799591029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1599780</v>
      </c>
      <c r="N348" s="497">
        <f t="shared" ca="1" si="159"/>
        <v>1349908.28</v>
      </c>
      <c r="O348" s="497">
        <f t="shared" ca="1" si="156"/>
        <v>88.582471290767117</v>
      </c>
      <c r="P348" s="497">
        <f t="shared" ca="1" si="157"/>
        <v>84.380869869607068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IFERROR(__xludf.DUMMYFUNCTION("IMPORTRANGE(""https://docs.google.com/spreadsheets/d/1MeEWN-I1oV_STSDYn1IFDPWt_1FKiwhDph83XaGc0o0/edit?usp=sharing"",""งบพรบ!FB45"")"),1599780)</f>
        <v>1599780</v>
      </c>
      <c r="N350" s="93">
        <f ca="1">IFERROR(__xludf.DUMMYFUNCTION("IMPORTRANGE(""https://docs.google.com/spreadsheets/d/1MeEWN-I1oV_STSDYn1IFDPWt_1FKiwhDph83XaGc0o0/edit?usp=sharing"",""งบพรบ!FD45"")"),1349908.28)</f>
        <v>1349908.28</v>
      </c>
      <c r="O350" s="93">
        <f t="shared" ca="1" si="156"/>
        <v>88.582471290767117</v>
      </c>
      <c r="P350" s="93">
        <f t="shared" ca="1" si="157"/>
        <v>84.380869869607068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517</v>
      </c>
      <c r="K355" s="465">
        <f ca="1">IF(I355&gt;0,J355*100/I355,0)</f>
        <v>61.547619047619051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IFERROR(__xludf.DUMMYFUNCTION("IMPORTRANGE(""https://docs.google.com/spreadsheets/d/1XWAQStnk-4SwqDmLtmXYiTMKHgktTP8We1SCoS47DrQ/edit?usp=sharing"",""จัดที่ดิน!W45"")"),1199)</f>
        <v>1199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IFERROR(__xludf.DUMMYFUNCTION("IMPORTRANGE(""https://docs.google.com/spreadsheets/d/1XWAQStnk-4SwqDmLtmXYiTMKHgktTP8We1SCoS47DrQ/edit?usp=sharing"",""จัดที่ดิน!X45"")"),10047.29)</f>
        <v>10047.290000000001</v>
      </c>
      <c r="K359" s="497">
        <f t="shared" ca="1" si="161"/>
        <v>96.608557692307699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IFERROR(__xludf.DUMMYFUNCTION("IMPORTRANGE(""https://docs.google.com/spreadsheets/d/1XWAQStnk-4SwqDmLtmXYiTMKHgktTP8We1SCoS47DrQ/edit?usp=sharing"",""จัดที่ดิน!Y45"")"),1148)</f>
        <v>1148</v>
      </c>
      <c r="K360" s="497">
        <f t="shared" ca="1" si="161"/>
        <v>136.66666666666666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IFERROR(__xludf.DUMMYFUNCTION("IMPORTRANGE(""https://docs.google.com/spreadsheets/d/1XWAQStnk-4SwqDmLtmXYiTMKHgktTP8We1SCoS47DrQ/edit?usp=sharing"",""จัดที่ดิน!Z45"")"),8837.38)</f>
        <v>8837.3799999999992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IFERROR(__xludf.DUMMYFUNCTION("IMPORTRANGE(""https://docs.google.com/spreadsheets/d/1XWAQStnk-4SwqDmLtmXYiTMKHgktTP8We1SCoS47DrQ/edit?usp=sharing"",""จัดที่ดิน!AA45"")"),517)</f>
        <v>517</v>
      </c>
      <c r="K362" s="497">
        <f t="shared" ca="1" si="161"/>
        <v>61.547619047619051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IFERROR(__xludf.DUMMYFUNCTION("IMPORTRANGE(""https://docs.google.com/spreadsheets/d/1XWAQStnk-4SwqDmLtmXYiTMKHgktTP8We1SCoS47DrQ/edit?usp=sharing"",""จัดที่ดิน!AB45"")"),3810.75)</f>
        <v>3810.75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1400</v>
      </c>
      <c r="K364" s="479">
        <f t="shared" ca="1" si="161"/>
        <v>74.074074074074076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83</v>
      </c>
      <c r="K365" s="491">
        <f t="shared" ca="1" si="161"/>
        <v>22.432432432432432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IFERROR(__xludf.DUMMYFUNCTION("IMPORTRANGE(""https://docs.google.com/spreadsheets/d/1XWAQStnk-4SwqDmLtmXYiTMKHgktTP8We1SCoS47DrQ/edit?usp=sharing"",""จัดที่ดิน!E45"")"),339)</f>
        <v>339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IFERROR(__xludf.DUMMYFUNCTION("IMPORTRANGE(""https://docs.google.com/spreadsheets/d/1XWAQStnk-4SwqDmLtmXYiTMKHgktTP8We1SCoS47DrQ/edit?usp=sharing"",""จัดที่ดิน!F45"")"),3809.55)</f>
        <v>3809.55</v>
      </c>
      <c r="K369" s="497">
        <f t="shared" ca="1" si="163"/>
        <v>102.96081081081081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IFERROR(__xludf.DUMMYFUNCTION("IMPORTRANGE(""https://docs.google.com/spreadsheets/d/1XWAQStnk-4SwqDmLtmXYiTMKHgktTP8We1SCoS47DrQ/edit?usp=sharing"",""จัดที่ดิน!G45"")"),312)</f>
        <v>312</v>
      </c>
      <c r="K370" s="497">
        <f t="shared" ca="1" si="163"/>
        <v>84.324324324324323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IFERROR(__xludf.DUMMYFUNCTION("IMPORTRANGE(""https://docs.google.com/spreadsheets/d/1XWAQStnk-4SwqDmLtmXYiTMKHgktTP8We1SCoS47DrQ/edit?usp=sharing"",""จัดที่ดิน!H45"")"),2745.84)</f>
        <v>2745.84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IFERROR(__xludf.DUMMYFUNCTION("IMPORTRANGE(""https://docs.google.com/spreadsheets/d/1XWAQStnk-4SwqDmLtmXYiTMKHgktTP8We1SCoS47DrQ/edit?usp=sharing"",""จัดที่ดิน!I45"")"),83)</f>
        <v>83</v>
      </c>
      <c r="K372" s="497">
        <f t="shared" ca="1" si="163"/>
        <v>22.432432432432432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IFERROR(__xludf.DUMMYFUNCTION("IMPORTRANGE(""https://docs.google.com/spreadsheets/d/1XWAQStnk-4SwqDmLtmXYiTMKHgktTP8We1SCoS47DrQ/edit?usp=sharing"",""จัดที่ดิน!J45"")"),729.37)</f>
        <v>729.37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1317</v>
      </c>
      <c r="K374" s="491">
        <f t="shared" ca="1" si="163"/>
        <v>86.64473684210526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IFERROR(__xludf.DUMMYFUNCTION("IMPORTRANGE(""https://docs.google.com/spreadsheets/d/1XWAQStnk-4SwqDmLtmXYiTMKHgktTP8We1SCoS47DrQ/edit?usp=sharing"",""จัดที่ดิน!AH45"")"),860)</f>
        <v>860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IFERROR(__xludf.DUMMYFUNCTION("IMPORTRANGE(""https://docs.google.com/spreadsheets/d/1XWAQStnk-4SwqDmLtmXYiTMKHgktTP8We1SCoS47DrQ/edit?usp=sharing"",""จัดที่ดิน!AI45"")"),6237.74)</f>
        <v>6237.74</v>
      </c>
      <c r="K378" s="497">
        <f t="shared" ca="1" si="164"/>
        <v>93.10059701492537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IFERROR(__xludf.DUMMYFUNCTION("IMPORTRANGE(""https://docs.google.com/spreadsheets/d/1XWAQStnk-4SwqDmLtmXYiTMKHgktTP8We1SCoS47DrQ/edit?usp=sharing"",""จัดที่ดิน!AJ45"")"),1740)</f>
        <v>1740</v>
      </c>
      <c r="K379" s="497">
        <f t="shared" ca="1" si="164"/>
        <v>114.47368421052632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IFERROR(__xludf.DUMMYFUNCTION("IMPORTRANGE(""https://docs.google.com/spreadsheets/d/1XWAQStnk-4SwqDmLtmXYiTMKHgktTP8We1SCoS47DrQ/edit?usp=sharing"",""จัดที่ดิน!AK45"")"),16810.11)</f>
        <v>16810.11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IFERROR(__xludf.DUMMYFUNCTION("IMPORTRANGE(""https://docs.google.com/spreadsheets/d/1XWAQStnk-4SwqDmLtmXYiTMKHgktTP8We1SCoS47DrQ/edit?usp=sharing"",""จัดที่ดิน!AL45"")"),1317)</f>
        <v>1317</v>
      </c>
      <c r="K381" s="497">
        <f t="shared" ca="1" si="164"/>
        <v>86.64473684210526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IFERROR(__xludf.DUMMYFUNCTION("IMPORTRANGE(""https://docs.google.com/spreadsheets/d/1XWAQStnk-4SwqDmLtmXYiTMKHgktTP8We1SCoS47DrQ/edit?usp=sharing"",""จัดที่ดิน!AM45"")"),13548.96)</f>
        <v>13548.96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IFERROR(__xludf.DUMMYFUNCTION("IMPORTRANGE(""https://docs.google.com/spreadsheets/d/1XWAQStnk-4SwqDmLtmXYiTMKHgktTP8We1SCoS47DrQ/edit?usp=sharing"",""จัดที่ดิน!AP45"")"),130)</f>
        <v>130</v>
      </c>
      <c r="K385" s="505">
        <f ca="1">IF(I385&gt;0,J385*100/I385,0)</f>
        <v>86.666666666666671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2355686.9500000002</v>
      </c>
      <c r="O414" s="552">
        <f ca="1">IF(L414&gt;0,N414*100/L414,0)</f>
        <v>83.456424890750029</v>
      </c>
      <c r="P414" s="552">
        <f ca="1">IF(M414&gt;0,N414*100/M414,0)</f>
        <v>83.515748143158504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85065</v>
      </c>
      <c r="O419" s="155">
        <f t="shared" ref="O419:O424" ca="1" si="185">IF(L419&gt;0,N419*100/L419,0)</f>
        <v>82.299729102167177</v>
      </c>
      <c r="P419" s="155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85065</v>
      </c>
      <c r="O421" s="93">
        <f t="shared" ca="1" si="185"/>
        <v>82.299729102167177</v>
      </c>
      <c r="P421" s="93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85065</v>
      </c>
      <c r="O422" s="497">
        <f t="shared" ca="1" si="185"/>
        <v>82.299729102167177</v>
      </c>
      <c r="P422" s="497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85065</v>
      </c>
      <c r="O424" s="93">
        <f t="shared" ca="1" si="185"/>
        <v>82.299729102167177</v>
      </c>
      <c r="P424" s="93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34785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435178</v>
      </c>
      <c r="O444" s="195">
        <f t="shared" ref="O444:O449" ca="1" si="198">IF(L444&gt;0,N444*100/L444,0)</f>
        <v>92.828071672354952</v>
      </c>
      <c r="P444" s="195">
        <f t="shared" ref="P444:P449" ca="1" si="199">IF(M444&gt;0,N444*100/M444,0)</f>
        <v>92.828071672354952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435178</v>
      </c>
      <c r="O446" s="93">
        <f t="shared" ca="1" si="198"/>
        <v>92.828071672354952</v>
      </c>
      <c r="P446" s="93">
        <f t="shared" ca="1" si="199"/>
        <v>92.828071672354952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435178</v>
      </c>
      <c r="O447" s="497">
        <f t="shared" ca="1" si="198"/>
        <v>92.828071672354952</v>
      </c>
      <c r="P447" s="497">
        <f t="shared" ca="1" si="199"/>
        <v>92.828071672354952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435178</v>
      </c>
      <c r="O449" s="93">
        <f t="shared" ca="1" si="198"/>
        <v>92.828071672354952</v>
      </c>
      <c r="P449" s="93">
        <f t="shared" ca="1" si="199"/>
        <v>92.828071672354952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180255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117000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34885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180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467986</v>
      </c>
      <c r="O467" s="195">
        <f t="shared" ref="O467:O472" ca="1" si="207">IF(L467&gt;0,N467*100/L467,0)</f>
        <v>95.014242411322456</v>
      </c>
      <c r="P467" s="195">
        <f t="shared" ref="P467:P472" ca="1" si="208">IF(M467&gt;0,N467*100/M467,0)</f>
        <v>95.014242411322456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467986</v>
      </c>
      <c r="O469" s="93">
        <f t="shared" ca="1" si="207"/>
        <v>95.014242411322456</v>
      </c>
      <c r="P469" s="93">
        <f t="shared" ca="1" si="208"/>
        <v>95.014242411322456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467986</v>
      </c>
      <c r="O470" s="497">
        <f t="shared" ca="1" si="207"/>
        <v>95.014242411322456</v>
      </c>
      <c r="P470" s="497">
        <f t="shared" ca="1" si="208"/>
        <v>95.014242411322456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467986</v>
      </c>
      <c r="O472" s="93">
        <f t="shared" ca="1" si="207"/>
        <v>95.014242411322456</v>
      </c>
      <c r="P472" s="93">
        <f t="shared" ca="1" si="208"/>
        <v>95.014242411322456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56586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35400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IFERROR(__xludf.DUMMYFUNCTION("IMPORTRANGE(""https://docs.google.com/spreadsheets/d/1QqKyyYR6Q21VydFLVH3TRQUabQu_ym0Zz7PgGX0-kHA/edit?usp=sharing"",""แผน!GU45"")"),0)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59640</v>
      </c>
      <c r="J543" s="684">
        <f t="shared" si="235"/>
        <v>59652.924999999996</v>
      </c>
      <c r="K543" s="685">
        <f t="shared" ca="1" si="234"/>
        <v>100.02167169684775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371530.5</v>
      </c>
      <c r="O544" s="155">
        <f t="shared" ref="O544:O549" ca="1" si="237">IF(L544&gt;0,N544*100/L544,0)</f>
        <v>92.314429685287053</v>
      </c>
      <c r="P544" s="155">
        <f t="shared" ref="P544:P549" ca="1" si="238">IF(M544&gt;0,N544*100/M544,0)</f>
        <v>92.314429685287053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371530.5</v>
      </c>
      <c r="O546" s="93">
        <f t="shared" ca="1" si="237"/>
        <v>92.314429685287053</v>
      </c>
      <c r="P546" s="93">
        <f t="shared" ca="1" si="238"/>
        <v>92.314429685287053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371530.5</v>
      </c>
      <c r="O547" s="497">
        <f t="shared" ca="1" si="237"/>
        <v>92.314429685287053</v>
      </c>
      <c r="P547" s="497">
        <f t="shared" ca="1" si="238"/>
        <v>92.314429685287053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371530.5</v>
      </c>
      <c r="O549" s="93">
        <f t="shared" ca="1" si="237"/>
        <v>92.314429685287053</v>
      </c>
      <c r="P549" s="93">
        <f t="shared" ca="1" si="238"/>
        <v>92.314429685287053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117000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253030.5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1500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59640</v>
      </c>
      <c r="J559" s="705">
        <f t="shared" si="245"/>
        <v>59652.924999999996</v>
      </c>
      <c r="K559" s="674">
        <f t="shared" ref="K559:K561" ca="1" si="246">IF(I559&gt;0,J559*100/I559,0)</f>
        <v>100.02167169684775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918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8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8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8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8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1220.5999999999999</v>
      </c>
      <c r="J592" s="705">
        <f t="shared" si="253"/>
        <v>1220.5999999999999</v>
      </c>
      <c r="K592" s="674">
        <f t="shared" ref="K592:K594" ca="1" si="254">IF(I592&gt;0,J592*100/I592,0)</f>
        <v>100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1220.5999999999999</v>
      </c>
      <c r="K593" s="411">
        <f t="shared" ca="1" si="254"/>
        <v>100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107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1214.5999999999999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105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908.6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86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306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19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IFERROR(__xludf.DUMMYFUNCTION("IMPORTRANGE(""https://docs.google.com/spreadsheets/d/1QqKyyYR6Q21VydFLVH3TRQUabQu_ym0Zz7PgGX0-kHA/edit?usp=sharing"",""แผน!HL45"")"),0)</f>
        <v>0</v>
      </c>
      <c r="J620" s="725">
        <f t="shared" ref="J620:J621" si="260">J622+J624+J626</f>
        <v>24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IFERROR(__xludf.DUMMYFUNCTION("IMPORTRANGE(""https://docs.google.com/spreadsheets/d/1QqKyyYR6Q21VydFLVH3TRQUabQu_ym0Zz7PgGX0-kHA/edit?usp=sharing"",""แผน!HK45"")"),0)</f>
        <v>0</v>
      </c>
      <c r="J621" s="725">
        <f t="shared" si="260"/>
        <v>1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1200</v>
      </c>
      <c r="J628" s="738">
        <f t="shared" ca="1" si="262"/>
        <v>762</v>
      </c>
      <c r="K628" s="739">
        <f ca="1">IF(I628&gt;0,J628*100/I628,0)</f>
        <v>63.5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817417</v>
      </c>
      <c r="O629" s="195">
        <f t="shared" ref="O629:O634" ca="1" si="264">IF(L629&gt;0,N629*100/L629,0)</f>
        <v>70.733452748717156</v>
      </c>
      <c r="P629" s="195">
        <f t="shared" ref="P629:P634" ca="1" si="265">IF(M629&gt;0,N629*100/M629,0)</f>
        <v>70.733452748717156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817417</v>
      </c>
      <c r="O631" s="93">
        <f t="shared" ca="1" si="264"/>
        <v>70.733452748717156</v>
      </c>
      <c r="P631" s="93">
        <f t="shared" ca="1" si="265"/>
        <v>70.733452748717156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817417</v>
      </c>
      <c r="O632" s="497">
        <f t="shared" ca="1" si="264"/>
        <v>70.733452748717156</v>
      </c>
      <c r="P632" s="497">
        <f t="shared" ca="1" si="265"/>
        <v>70.733452748717156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817417</v>
      </c>
      <c r="O634" s="93">
        <f t="shared" ca="1" si="264"/>
        <v>70.733452748717156</v>
      </c>
      <c r="P634" s="93">
        <f t="shared" ca="1" si="265"/>
        <v>70.733452748717156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234000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583417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IFERROR(__xludf.DUMMYFUNCTION("IMPORTRANGE(""https://docs.google.com/spreadsheets/d/1XWAQStnk-4SwqDmLtmXYiTMKHgktTP8We1SCoS47DrQ/edit?usp=sharing"",""จัดที่ดิน!AS45"")"),1276)</f>
        <v>1276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IFERROR(__xludf.DUMMYFUNCTION("IMPORTRANGE(""https://docs.google.com/spreadsheets/d/1XWAQStnk-4SwqDmLtmXYiTMKHgktTP8We1SCoS47DrQ/edit?usp=sharing"",""จัดที่ดิน!AT45"")"),591.74)</f>
        <v>591.74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IFERROR(__xludf.DUMMYFUNCTION("IMPORTRANGE(""https://docs.google.com/spreadsheets/d/1XWAQStnk-4SwqDmLtmXYiTMKHgktTP8We1SCoS47DrQ/edit?usp=sharing"",""จัดที่ดิน!AU45"")"),1191)</f>
        <v>1191</v>
      </c>
      <c r="K647" s="163">
        <f t="shared" ca="1" si="271"/>
        <v>99.25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IFERROR(__xludf.DUMMYFUNCTION("IMPORTRANGE(""https://docs.google.com/spreadsheets/d/1XWAQStnk-4SwqDmLtmXYiTMKHgktTP8We1SCoS47DrQ/edit?usp=sharing"",""จัดที่ดิน!AV45"")"),590.33)</f>
        <v>590.33000000000004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IFERROR(__xludf.DUMMYFUNCTION("IMPORTRANGE(""https://docs.google.com/spreadsheets/d/1XWAQStnk-4SwqDmLtmXYiTMKHgktTP8We1SCoS47DrQ/edit?usp=sharing"",""จัดที่ดิน!AW45"")"),1181)</f>
        <v>1181</v>
      </c>
      <c r="K649" s="163">
        <f t="shared" ca="1" si="271"/>
        <v>98.416666666666671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IFERROR(__xludf.DUMMYFUNCTION("IMPORTRANGE(""https://docs.google.com/spreadsheets/d/1XWAQStnk-4SwqDmLtmXYiTMKHgktTP8We1SCoS47DrQ/edit?usp=sharing"",""จัดที่ดิน!AX45"")"),587.88)</f>
        <v>587.88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IFERROR(__xludf.DUMMYFUNCTION("IMPORTRANGE(""https://docs.google.com/spreadsheets/d/1XWAQStnk-4SwqDmLtmXYiTMKHgktTP8We1SCoS47DrQ/edit?usp=sharing"",""จัดที่ดิน!AY45"")"),762)</f>
        <v>762</v>
      </c>
      <c r="K651" s="163">
        <f t="shared" ca="1" si="271"/>
        <v>63.5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IFERROR(__xludf.DUMMYFUNCTION("IMPORTRANGE(""https://docs.google.com/spreadsheets/d/1XWAQStnk-4SwqDmLtmXYiTMKHgktTP8We1SCoS47DrQ/edit?usp=sharing"",""จัดที่ดิน!AZ45"")"),398.9725)</f>
        <v>398.97250000000003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IFERROR(__xludf.DUMMYFUNCTION("IMPORTRANGE(""https://docs.google.com/spreadsheets/d/1QqKyyYR6Q21VydFLVH3TRQUabQu_ym0Zz7PgGX0-kHA/edit?usp=sharing"",""แผน!IA45"")"),0)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IFERROR(__xludf.DUMMYFUNCTION("IMPORTRANGE(""https://docs.google.com/spreadsheets/d/1QqKyyYR6Q21VydFLVH3TRQUabQu_ym0Zz7PgGX0-kHA/edit?usp=sharing"",""แผน!IB45"")"),0)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IFERROR(__xludf.DUMMYFUNCTION("IMPORTRANGE(""https://docs.google.com/spreadsheets/d/1QqKyyYR6Q21VydFLVH3TRQUabQu_ym0Zz7PgGX0-kHA/edit?usp=sharing"",""แผน!IE45"")"),47)</f>
        <v>47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IFERROR(__xludf.DUMMYFUNCTION("IMPORTRANGE(""https://docs.google.com/spreadsheets/d/1QqKyyYR6Q21VydFLVH3TRQUabQu_ym0Zz7PgGX0-kHA/edit?usp=sharing"",""แผน!IH45"")"),0)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IFERROR(__xludf.DUMMYFUNCTION("IMPORTRANGE(""https://docs.google.com/spreadsheets/d/1QqKyyYR6Q21VydFLVH3TRQUabQu_ym0Zz7PgGX0-kHA/edit?usp=sharing"",""แผน!IJ45"")"),0)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IFERROR(__xludf.DUMMYFUNCTION("IMPORTRANGE(""https://docs.google.com/spreadsheets/d/1QqKyyYR6Q21VydFLVH3TRQUabQu_ym0Zz7PgGX0-kHA/edit?usp=sharing"",""แผน!IK45"")"),0)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IFERROR(__xludf.DUMMYFUNCTION("IMPORTRANGE(""https://docs.google.com/spreadsheets/d/1QqKyyYR6Q21VydFLVH3TRQUabQu_ym0Zz7PgGX0-kHA/edit?usp=sharing"",""แผน!IP45"")"),0)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3000</v>
      </c>
      <c r="J785" s="804">
        <f t="shared" ca="1" si="318"/>
        <v>3768</v>
      </c>
      <c r="K785" s="805">
        <f ca="1">IF(I785&gt;0,J785*100/I785,0)</f>
        <v>125.6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178510.45</v>
      </c>
      <c r="O786" s="195">
        <f t="shared" ref="O786:O791" ca="1" si="320">IF(L786&gt;0,N786*100/L786,0)</f>
        <v>90.193234640258694</v>
      </c>
      <c r="P786" s="195">
        <f t="shared" ref="P786:P791" ca="1" si="321">IF(M786&gt;0,N786*100/M786,0)</f>
        <v>90.193234640258694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197920</v>
      </c>
      <c r="M788" s="93">
        <f t="shared" ca="1" si="322"/>
        <v>197920</v>
      </c>
      <c r="N788" s="93">
        <f t="shared" si="322"/>
        <v>178510.45</v>
      </c>
      <c r="O788" s="93">
        <f t="shared" ca="1" si="320"/>
        <v>90.193234640258694</v>
      </c>
      <c r="P788" s="93">
        <f t="shared" ca="1" si="321"/>
        <v>90.193234640258694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178510.45</v>
      </c>
      <c r="O789" s="497">
        <f t="shared" ca="1" si="320"/>
        <v>90.193234640258694</v>
      </c>
      <c r="P789" s="497">
        <f t="shared" ca="1" si="321"/>
        <v>90.193234640258694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178510.45</v>
      </c>
      <c r="O791" s="93">
        <f t="shared" ca="1" si="320"/>
        <v>90.193234640258694</v>
      </c>
      <c r="P791" s="93">
        <f t="shared" ca="1" si="321"/>
        <v>90.193234640258694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56343.8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IFERROR(__xludf.DUMMYFUNCTION("IMPORTRANGE(""https://docs.google.com/spreadsheets/d/1MaWodYyGHDf7siQLGxnXhG4mBNTNIuy296niS2xXulU/edit?usp=sharing"",""RTK!H45"")"),343)</f>
        <v>343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IFERROR(__xludf.DUMMYFUNCTION("IMPORTRANGE(""https://docs.google.com/spreadsheets/d/1MaWodYyGHDf7siQLGxnXhG4mBNTNIuy296niS2xXulU/edit?usp=sharing"",""RTK!G45"")"),3000)</f>
        <v>3000</v>
      </c>
      <c r="J801" s="819">
        <f ca="1">IFERROR(__xludf.DUMMYFUNCTION("IMPORTRANGE(""https://docs.google.com/spreadsheets/d/1MaWodYyGHDf7siQLGxnXhG4mBNTNIuy296niS2xXulU/edit?usp=sharing"",""RTK!I45"")"),3768)</f>
        <v>3768</v>
      </c>
      <c r="K801" s="820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IFERROR(__xludf.DUMMYFUNCTION("IMPORTRANGE(""https://docs.google.com/spreadsheets/d/1MaWodYyGHDf7siQLGxnXhG4mBNTNIuy296niS2xXulU/edit?usp=sharing"",""RTK!L45"")"),0)</f>
        <v>0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IFERROR(__xludf.DUMMYFUNCTION("IMPORTRANGE(""https://docs.google.com/spreadsheets/d/1MaWodYyGHDf7siQLGxnXhG4mBNTNIuy296niS2xXulU/edit?usp=sharing"",""RTK!K45"")"),0)</f>
        <v>0</v>
      </c>
      <c r="J803" s="819">
        <f ca="1">IFERROR(__xludf.DUMMYFUNCTION("IMPORTRANGE(""https://docs.google.com/spreadsheets/d/1MaWodYyGHDf7siQLGxnXhG4mBNTNIuy296niS2xXulU/edit?usp=sharing"",""RTK!M45"")"),0)</f>
        <v>0</v>
      </c>
      <c r="K803" s="82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IFERROR(__xludf.DUMMYFUNCTION("IMPORTRANGE(""https://docs.google.com/spreadsheets/d/19vJNZY_5yjcGF2XGBMNZRCAIB0Kwfpjp8YEOfu-bneM/edit?usp=sharing"",""งานกองทุน!F45"")"),6498246.55)</f>
        <v>6498246.5499999998</v>
      </c>
      <c r="K821" s="497">
        <f t="shared" ref="K821:K828" ca="1" si="336">IF(I821&gt;0,J821*100/I821,0)</f>
        <v>72.400581595492639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IFERROR(__xludf.DUMMYFUNCTION("IMPORTRANGE(""https://docs.google.com/spreadsheets/d/19vJNZY_5yjcGF2XGBMNZRCAIB0Kwfpjp8YEOfu-bneM/edit?usp=sharing"",""งานกองทุน!E45"")"),511)</f>
        <v>511</v>
      </c>
      <c r="K822" s="497">
        <f t="shared" ca="1" si="336"/>
        <v>70.58011049723757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IFERROR(__xludf.DUMMYFUNCTION("IMPORTRANGE(""https://docs.google.com/spreadsheets/d/19vJNZY_5yjcGF2XGBMNZRCAIB0Kwfpjp8YEOfu-bneM/edit?usp=sharing"",""งานกองทุน!K45"")"),1226098.62)</f>
        <v>1226098.6200000001</v>
      </c>
      <c r="K823" s="497">
        <f t="shared" ca="1" si="336"/>
        <v>27.169602328402753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IFERROR(__xludf.DUMMYFUNCTION("IMPORTRANGE(""https://docs.google.com/spreadsheets/d/19vJNZY_5yjcGF2XGBMNZRCAIB0Kwfpjp8YEOfu-bneM/edit?usp=sharing"",""งานกองทุน!J45"")"),116)</f>
        <v>116</v>
      </c>
      <c r="K824" s="497">
        <f t="shared" ca="1" si="336"/>
        <v>52.017937219730939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IFERROR(__xludf.DUMMYFUNCTION("IMPORTRANGE(""https://docs.google.com/spreadsheets/d/19vJNZY_5yjcGF2XGBMNZRCAIB0Kwfpjp8YEOfu-bneM/edit?usp=sharing"",""งานกองทุน!U45"")"),8000000)</f>
        <v>8000000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IFERROR(__xludf.DUMMYFUNCTION("IMPORTRANGE(""https://docs.google.com/spreadsheets/d/19vJNZY_5yjcGF2XGBMNZRCAIB0Kwfpjp8YEOfu-bneM/edit?usp=sharing"",""งานกองทุน!T45"")"),193)</f>
        <v>193</v>
      </c>
      <c r="K828" s="505">
        <f t="shared" ca="1" si="336"/>
        <v>82.832618025751074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F9D8-44DB-4402-8F81-1FDE8A78918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8.71093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355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7688315</v>
      </c>
      <c r="M8" s="22">
        <f t="shared" ca="1" si="0"/>
        <v>7987592.2599999998</v>
      </c>
      <c r="N8" s="22">
        <f t="shared" ca="1" si="0"/>
        <v>7032031.7800000003</v>
      </c>
      <c r="O8" s="22">
        <f t="shared" ref="O8:O16" ca="1" si="1">IF(L8&gt;0,N8*100/L8,0)</f>
        <v>91.463887470791718</v>
      </c>
      <c r="P8" s="22">
        <f t="shared" ref="P8:P16" ca="1" si="2">IF(M8&gt;0,N8*100/M8,0)</f>
        <v>88.036939682246626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7688315</v>
      </c>
      <c r="M10" s="30">
        <f t="shared" ca="1" si="3"/>
        <v>7987592.2599999998</v>
      </c>
      <c r="N10" s="30">
        <f t="shared" ca="1" si="3"/>
        <v>7032031.7800000003</v>
      </c>
      <c r="O10" s="30">
        <f t="shared" ca="1" si="1"/>
        <v>91.463887470791718</v>
      </c>
      <c r="P10" s="30">
        <f t="shared" ca="1" si="2"/>
        <v>88.036939682246626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7471215</v>
      </c>
      <c r="M11" s="497">
        <f t="shared" ca="1" si="4"/>
        <v>7772872.2599999998</v>
      </c>
      <c r="N11" s="497">
        <f t="shared" ca="1" si="4"/>
        <v>6817311.7800000003</v>
      </c>
      <c r="O11" s="497">
        <f t="shared" ca="1" si="1"/>
        <v>91.247699069026922</v>
      </c>
      <c r="P11" s="497">
        <f t="shared" ca="1" si="2"/>
        <v>87.706468753932668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7471215</v>
      </c>
      <c r="M13" s="93">
        <f t="shared" ca="1" si="5"/>
        <v>7772872.2599999998</v>
      </c>
      <c r="N13" s="93">
        <f t="shared" ca="1" si="5"/>
        <v>6817311.7800000003</v>
      </c>
      <c r="O13" s="93">
        <f t="shared" ca="1" si="1"/>
        <v>91.247699069026922</v>
      </c>
      <c r="P13" s="93">
        <f t="shared" ca="1" si="2"/>
        <v>87.706468753932668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4846954.26</v>
      </c>
      <c r="N18" s="22">
        <f t="shared" ca="1" si="8"/>
        <v>4224604.91</v>
      </c>
      <c r="O18" s="22">
        <f t="shared" ref="O18:O26" ca="1" si="9">IF(L18&gt;0,N18*100/L18,0)</f>
        <v>94.680962774687316</v>
      </c>
      <c r="P18" s="22">
        <f t="shared" ref="P18:P26" ca="1" si="10">IF(M18&gt;0,N18*100/M18,0)</f>
        <v>87.159991272539884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4846954.26</v>
      </c>
      <c r="N20" s="30">
        <f t="shared" ca="1" si="11"/>
        <v>4224604.91</v>
      </c>
      <c r="O20" s="30">
        <f t="shared" ca="1" si="9"/>
        <v>94.680962774687316</v>
      </c>
      <c r="P20" s="30">
        <f t="shared" ca="1" si="10"/>
        <v>87.159991272539884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4632234.26</v>
      </c>
      <c r="N21" s="497">
        <f t="shared" ca="1" si="12"/>
        <v>4009884.91</v>
      </c>
      <c r="O21" s="497">
        <f t="shared" ca="1" si="9"/>
        <v>94.464991470815022</v>
      </c>
      <c r="P21" s="497">
        <f t="shared" ca="1" si="10"/>
        <v>86.564812678536683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4632234.26</v>
      </c>
      <c r="N23" s="93">
        <f t="shared" ca="1" si="13"/>
        <v>4009884.91</v>
      </c>
      <c r="O23" s="93">
        <f t="shared" ca="1" si="9"/>
        <v>94.464991470815022</v>
      </c>
      <c r="P23" s="93">
        <f t="shared" ca="1" si="10"/>
        <v>86.564812678536683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3226378</v>
      </c>
      <c r="M28" s="22">
        <f t="shared" ca="1" si="16"/>
        <v>3140638</v>
      </c>
      <c r="N28" s="22">
        <f t="shared" si="16"/>
        <v>2807426.87</v>
      </c>
      <c r="O28" s="22">
        <f t="shared" ref="O28:O37" ca="1" si="17">IF(L28&gt;0,N28*100/L28,0)</f>
        <v>87.014815684956943</v>
      </c>
      <c r="P28" s="22">
        <f t="shared" ref="P28:P37" ca="1" si="18">IF(M28&gt;0,N28*100/M28,0)</f>
        <v>89.390336294727376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3226378</v>
      </c>
      <c r="M30" s="30">
        <f t="shared" ca="1" si="19"/>
        <v>3140638</v>
      </c>
      <c r="N30" s="30">
        <f t="shared" si="19"/>
        <v>2807426.87</v>
      </c>
      <c r="O30" s="30">
        <f t="shared" ca="1" si="17"/>
        <v>87.014815684956943</v>
      </c>
      <c r="P30" s="30">
        <f t="shared" ca="1" si="18"/>
        <v>89.390336294727376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3226378</v>
      </c>
      <c r="M31" s="497">
        <f t="shared" ca="1" si="20"/>
        <v>3140638</v>
      </c>
      <c r="N31" s="497">
        <f t="shared" si="20"/>
        <v>2807426.87</v>
      </c>
      <c r="O31" s="497">
        <f t="shared" ca="1" si="17"/>
        <v>87.014815684956943</v>
      </c>
      <c r="P31" s="497">
        <f t="shared" ca="1" si="18"/>
        <v>89.390336294727376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3226378</v>
      </c>
      <c r="M33" s="93">
        <f t="shared" ca="1" si="21"/>
        <v>3140638</v>
      </c>
      <c r="N33" s="93">
        <f t="shared" si="21"/>
        <v>2807426.87</v>
      </c>
      <c r="O33" s="93">
        <f t="shared" ca="1" si="17"/>
        <v>87.014815684956943</v>
      </c>
      <c r="P33" s="93">
        <f t="shared" ca="1" si="18"/>
        <v>89.390336294727376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4461937</v>
      </c>
      <c r="M37" s="871">
        <f t="shared" ca="1" si="24"/>
        <v>4846954.26</v>
      </c>
      <c r="N37" s="871">
        <f t="shared" ca="1" si="24"/>
        <v>4224604.91</v>
      </c>
      <c r="O37" s="871">
        <f t="shared" ca="1" si="17"/>
        <v>94.680962774687316</v>
      </c>
      <c r="P37" s="871">
        <f t="shared" ca="1" si="18"/>
        <v>87.159991272539884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546023.26</v>
      </c>
      <c r="N41" s="85">
        <f t="shared" ca="1" si="25"/>
        <v>465691.26</v>
      </c>
      <c r="O41" s="85">
        <f t="shared" ref="O41:O49" ca="1" si="26">IF(L41&gt;0,N41*100/L41,0)</f>
        <v>107.71362948776662</v>
      </c>
      <c r="P41" s="85">
        <f t="shared" ref="P41:P49" ca="1" si="27">IF(M41&gt;0,N41*100/M41,0)</f>
        <v>85.287806237411942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546023.26</v>
      </c>
      <c r="N43" s="92">
        <f t="shared" ca="1" si="28"/>
        <v>465691.26</v>
      </c>
      <c r="O43" s="92">
        <f t="shared" ca="1" si="26"/>
        <v>107.71362948776662</v>
      </c>
      <c r="P43" s="92">
        <f t="shared" ca="1" si="27"/>
        <v>85.287806237411942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546023.26</v>
      </c>
      <c r="N44" s="497">
        <f t="shared" ca="1" si="29"/>
        <v>465691.26</v>
      </c>
      <c r="O44" s="497">
        <f t="shared" ca="1" si="26"/>
        <v>107.71362948776662</v>
      </c>
      <c r="P44" s="497">
        <f t="shared" ca="1" si="27"/>
        <v>85.287806237411942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IFERROR(__xludf.DUMMYFUNCTION("IMPORTRANGE(""https://docs.google.com/spreadsheets/d/1MeEWN-I1oV_STSDYn1IFDPWt_1FKiwhDph83XaGc0o0/edit?usp=sharing"",""งบพรบ!R46"")"),546023.26)</f>
        <v>546023.26</v>
      </c>
      <c r="N46" s="93">
        <f ca="1">IFERROR(__xludf.DUMMYFUNCTION("IMPORTRANGE(""https://docs.google.com/spreadsheets/d/1MeEWN-I1oV_STSDYn1IFDPWt_1FKiwhDph83XaGc0o0/edit?usp=sharing"",""งบพรบ!T46"")"),465691.26)</f>
        <v>465691.26</v>
      </c>
      <c r="O46" s="93">
        <f t="shared" ca="1" si="26"/>
        <v>107.71362948776662</v>
      </c>
      <c r="P46" s="93">
        <f t="shared" ca="1" si="27"/>
        <v>85.287806237411942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882320</v>
      </c>
      <c r="N53" s="116">
        <f t="shared" ca="1" si="31"/>
        <v>862878.4</v>
      </c>
      <c r="O53" s="116">
        <f t="shared" ref="O53:O61" ca="1" si="32">IF(L53&gt;0,N53*100/L53,0)</f>
        <v>104.47734592565686</v>
      </c>
      <c r="P53" s="116">
        <f t="shared" ref="P53:P61" ca="1" si="33">IF(M53&gt;0,N53*100/M53,0)</f>
        <v>97.796536404025744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882320</v>
      </c>
      <c r="N55" s="123">
        <f t="shared" ca="1" si="34"/>
        <v>862878.4</v>
      </c>
      <c r="O55" s="123">
        <f t="shared" ca="1" si="32"/>
        <v>104.47734592565686</v>
      </c>
      <c r="P55" s="123">
        <f t="shared" ca="1" si="33"/>
        <v>97.796536404025744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832620</v>
      </c>
      <c r="N56" s="497">
        <f t="shared" ca="1" si="35"/>
        <v>813178.4</v>
      </c>
      <c r="O56" s="497">
        <f t="shared" ca="1" si="32"/>
        <v>104.79103092783505</v>
      </c>
      <c r="P56" s="497">
        <f t="shared" ca="1" si="33"/>
        <v>97.665009247916217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IFERROR(__xludf.DUMMYFUNCTION("IMPORTRANGE(""https://docs.google.com/spreadsheets/d/1MeEWN-I1oV_STSDYn1IFDPWt_1FKiwhDph83XaGc0o0/edit?usp=sharing"",""งบพรบ!AB46"")"),832620)</f>
        <v>832620</v>
      </c>
      <c r="N58" s="93">
        <f ca="1">IFERROR(__xludf.DUMMYFUNCTION("IMPORTRANGE(""https://docs.google.com/spreadsheets/d/1MeEWN-I1oV_STSDYn1IFDPWt_1FKiwhDph83XaGc0o0/edit?usp=sharing"",""งบพรบ!AD46"")"),813178.4)</f>
        <v>813178.4</v>
      </c>
      <c r="O58" s="93">
        <f t="shared" ca="1" si="32"/>
        <v>104.79103092783505</v>
      </c>
      <c r="P58" s="93">
        <f t="shared" ca="1" si="33"/>
        <v>97.665009247916217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98760</v>
      </c>
      <c r="N88" s="155">
        <f t="shared" ca="1" si="49"/>
        <v>83140</v>
      </c>
      <c r="O88" s="155">
        <f t="shared" ref="O88:O96" ca="1" si="50">IF(L88&gt;0,N88*100/L88,0)</f>
        <v>84.183880113406232</v>
      </c>
      <c r="P88" s="155">
        <f t="shared" ref="P88:P96" ca="1" si="51">IF(M88&gt;0,N88*100/M88,0)</f>
        <v>84.183880113406232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98760</v>
      </c>
      <c r="N90" s="93">
        <f t="shared" ca="1" si="52"/>
        <v>83140</v>
      </c>
      <c r="O90" s="93">
        <f t="shared" ca="1" si="50"/>
        <v>84.183880113406232</v>
      </c>
      <c r="P90" s="93">
        <f t="shared" ca="1" si="51"/>
        <v>84.183880113406232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98760</v>
      </c>
      <c r="N91" s="497">
        <f t="shared" ca="1" si="53"/>
        <v>83140</v>
      </c>
      <c r="O91" s="497">
        <f t="shared" ca="1" si="50"/>
        <v>84.183880113406232</v>
      </c>
      <c r="P91" s="497">
        <f t="shared" ca="1" si="51"/>
        <v>84.183880113406232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IFERROR(__xludf.DUMMYFUNCTION("IMPORTRANGE(""https://docs.google.com/spreadsheets/d/1MeEWN-I1oV_STSDYn1IFDPWt_1FKiwhDph83XaGc0o0/edit?usp=sharing"",""งบพรบ!AV46"")"),98760)</f>
        <v>98760</v>
      </c>
      <c r="N93" s="93">
        <f ca="1">IFERROR(__xludf.DUMMYFUNCTION("IMPORTRANGE(""https://docs.google.com/spreadsheets/d/1MeEWN-I1oV_STSDYn1IFDPWt_1FKiwhDph83XaGc0o0/edit?usp=sharing"",""งบพรบ!AX46"")"),83140)</f>
        <v>83140</v>
      </c>
      <c r="O93" s="93">
        <f t="shared" ca="1" si="50"/>
        <v>84.183880113406232</v>
      </c>
      <c r="P93" s="93">
        <f t="shared" ca="1" si="51"/>
        <v>84.183880113406232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52995</v>
      </c>
      <c r="N165" s="155">
        <f t="shared" ca="1" si="84"/>
        <v>36895</v>
      </c>
      <c r="O165" s="155">
        <f t="shared" ref="O165:O173" ca="1" si="85">IF(L165&gt;0,N165*100/L165,0)</f>
        <v>167.28632963046928</v>
      </c>
      <c r="P165" s="155">
        <f t="shared" ref="P165:P173" ca="1" si="86">IF(M165&gt;0,N165*100/M165,0)</f>
        <v>69.619775450514197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52995</v>
      </c>
      <c r="N167" s="93">
        <f t="shared" ca="1" si="87"/>
        <v>36895</v>
      </c>
      <c r="O167" s="93">
        <f t="shared" ca="1" si="85"/>
        <v>167.28632963046928</v>
      </c>
      <c r="P167" s="93">
        <f t="shared" ca="1" si="86"/>
        <v>69.619775450514197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52995</v>
      </c>
      <c r="N168" s="497">
        <f t="shared" ca="1" si="88"/>
        <v>36895</v>
      </c>
      <c r="O168" s="497">
        <f t="shared" ca="1" si="85"/>
        <v>167.28632963046928</v>
      </c>
      <c r="P168" s="497">
        <f t="shared" ca="1" si="86"/>
        <v>69.619775450514197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IFERROR(__xludf.DUMMYFUNCTION("IMPORTRANGE(""https://docs.google.com/spreadsheets/d/1MeEWN-I1oV_STSDYn1IFDPWt_1FKiwhDph83XaGc0o0/edit?usp=sharing"",""งบพรบ!CJ46"")"),52995)</f>
        <v>52995</v>
      </c>
      <c r="N170" s="93">
        <f ca="1">IFERROR(__xludf.DUMMYFUNCTION("IMPORTRANGE(""https://docs.google.com/spreadsheets/d/1MeEWN-I1oV_STSDYn1IFDPWt_1FKiwhDph83XaGc0o0/edit?usp=sharing"",""งบพรบ!CL46"")"),36895)</f>
        <v>36895</v>
      </c>
      <c r="O170" s="93">
        <f t="shared" ca="1" si="85"/>
        <v>167.28632963046928</v>
      </c>
      <c r="P170" s="93">
        <f t="shared" ca="1" si="86"/>
        <v>69.619775450514197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108400</v>
      </c>
      <c r="N181" s="155">
        <f t="shared" ca="1" si="92"/>
        <v>97555.25</v>
      </c>
      <c r="O181" s="155">
        <f t="shared" ref="O181:O189" ca="1" si="93">IF(L181&gt;0,N181*100/L181,0)</f>
        <v>89.995618081180808</v>
      </c>
      <c r="P181" s="155">
        <f t="shared" ref="P181:P189" ca="1" si="94">IF(M181&gt;0,N181*100/M181,0)</f>
        <v>89.995618081180808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108400</v>
      </c>
      <c r="N183" s="93">
        <f t="shared" ca="1" si="95"/>
        <v>97555.25</v>
      </c>
      <c r="O183" s="93">
        <f t="shared" ca="1" si="93"/>
        <v>89.995618081180808</v>
      </c>
      <c r="P183" s="93">
        <f t="shared" ca="1" si="94"/>
        <v>89.995618081180808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108400</v>
      </c>
      <c r="N184" s="497">
        <f t="shared" ca="1" si="96"/>
        <v>97555.25</v>
      </c>
      <c r="O184" s="497">
        <f t="shared" ca="1" si="93"/>
        <v>89.995618081180808</v>
      </c>
      <c r="P184" s="497">
        <f t="shared" ca="1" si="94"/>
        <v>89.995618081180808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IFERROR(__xludf.DUMMYFUNCTION("IMPORTRANGE(""https://docs.google.com/spreadsheets/d/1MeEWN-I1oV_STSDYn1IFDPWt_1FKiwhDph83XaGc0o0/edit?usp=sharing"",""งบพรบ!CT46"")"),108400)</f>
        <v>108400</v>
      </c>
      <c r="N186" s="93">
        <f ca="1">IFERROR(__xludf.DUMMYFUNCTION("IMPORTRANGE(""https://docs.google.com/spreadsheets/d/1MeEWN-I1oV_STSDYn1IFDPWt_1FKiwhDph83XaGc0o0/edit?usp=sharing"",""งบพรบ!CV46"")"),97555.25)</f>
        <v>97555.25</v>
      </c>
      <c r="O186" s="93">
        <f t="shared" ca="1" si="93"/>
        <v>89.995618081180808</v>
      </c>
      <c r="P186" s="93">
        <f t="shared" ca="1" si="94"/>
        <v>89.995618081180808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139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45155.25</v>
      </c>
      <c r="O209" s="155">
        <f ca="1">IF(L209&gt;0,N209*100/L209,0)</f>
        <v>80.634375000000006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7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7">
        <v>20000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7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4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15000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7400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7">
        <v>4400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15000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15000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76.115241635687738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76.115241635687738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76.115241635687738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IFERROR(__xludf.DUMMYFUNCTION("IMPORTRANGE(""https://docs.google.com/spreadsheets/d/1MeEWN-I1oV_STSDYn1IFDPWt_1FKiwhDph83XaGc0o0/edit?usp=sharing"",""งบพรบ!DD46"")"),26900)</f>
        <v>26900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76.115241635687738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542220</v>
      </c>
      <c r="N277" s="155">
        <f t="shared" ca="1" si="125"/>
        <v>449152.4</v>
      </c>
      <c r="O277" s="155">
        <f t="shared" ref="O277:O285" ca="1" si="126">IF(L277&gt;0,N277*100/L277,0)</f>
        <v>82.83582309763564</v>
      </c>
      <c r="P277" s="155">
        <f t="shared" ref="P277:P285" ca="1" si="127">IF(M277&gt;0,N277*100/M277,0)</f>
        <v>82.83582309763564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542220</v>
      </c>
      <c r="N279" s="93">
        <f t="shared" ca="1" si="128"/>
        <v>449152.4</v>
      </c>
      <c r="O279" s="93">
        <f t="shared" ca="1" si="126"/>
        <v>82.83582309763564</v>
      </c>
      <c r="P279" s="93">
        <f t="shared" ca="1" si="127"/>
        <v>82.83582309763564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542220</v>
      </c>
      <c r="N280" s="497">
        <f t="shared" ca="1" si="129"/>
        <v>449152.4</v>
      </c>
      <c r="O280" s="497">
        <f t="shared" ca="1" si="126"/>
        <v>82.83582309763564</v>
      </c>
      <c r="P280" s="497">
        <f t="shared" ca="1" si="127"/>
        <v>82.83582309763564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IFERROR(__xludf.DUMMYFUNCTION("IMPORTRANGE(""https://docs.google.com/spreadsheets/d/1MeEWN-I1oV_STSDYn1IFDPWt_1FKiwhDph83XaGc0o0/edit?usp=sharing"",""งบพรบ!DN46"")"),542220)</f>
        <v>542220</v>
      </c>
      <c r="N282" s="93">
        <f ca="1">IFERROR(__xludf.DUMMYFUNCTION("IMPORTRANGE(""https://docs.google.com/spreadsheets/d/1MeEWN-I1oV_STSDYn1IFDPWt_1FKiwhDph83XaGc0o0/edit?usp=sharing"",""งบพรบ!DP46"")"),449152.4)</f>
        <v>449152.4</v>
      </c>
      <c r="O282" s="93">
        <f t="shared" ca="1" si="126"/>
        <v>82.83582309763564</v>
      </c>
      <c r="P282" s="93">
        <f t="shared" ca="1" si="127"/>
        <v>82.83582309763564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IFERROR(__xludf.DUMMYFUNCTION("IMPORTRANGE(""https://docs.google.com/spreadsheets/d/1QqKyyYR6Q21VydFLVH3TRQUabQu_ym0Zz7PgGX0-kHA/edit?usp=sharing"",""แผน!EB46"")"),25)</f>
        <v>25</v>
      </c>
      <c r="J288" s="678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95500</v>
      </c>
      <c r="N298" s="155">
        <f t="shared" ca="1" si="135"/>
        <v>88003</v>
      </c>
      <c r="O298" s="155">
        <f t="shared" ref="O298:O306" ca="1" si="136">IF(L298&gt;0,N298*100/L298,0)</f>
        <v>106.7997572815534</v>
      </c>
      <c r="P298" s="155">
        <f t="shared" ref="P298:P306" ca="1" si="137">IF(M298&gt;0,N298*100/M298,0)</f>
        <v>92.149738219895283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95500</v>
      </c>
      <c r="N300" s="93">
        <f t="shared" ca="1" si="138"/>
        <v>88003</v>
      </c>
      <c r="O300" s="93">
        <f t="shared" ca="1" si="136"/>
        <v>106.7997572815534</v>
      </c>
      <c r="P300" s="93">
        <f t="shared" ca="1" si="137"/>
        <v>92.149738219895283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95500</v>
      </c>
      <c r="N301" s="497">
        <f t="shared" ca="1" si="139"/>
        <v>88003</v>
      </c>
      <c r="O301" s="497">
        <f t="shared" ca="1" si="136"/>
        <v>106.7997572815534</v>
      </c>
      <c r="P301" s="497">
        <f t="shared" ca="1" si="137"/>
        <v>92.149738219895283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IFERROR(__xludf.DUMMYFUNCTION("IMPORTRANGE(""https://docs.google.com/spreadsheets/d/1MeEWN-I1oV_STSDYn1IFDPWt_1FKiwhDph83XaGc0o0/edit?usp=sharing"",""งบพรบ!DX46"")"),95500)</f>
        <v>95500</v>
      </c>
      <c r="N303" s="93">
        <f ca="1">IFERROR(__xludf.DUMMYFUNCTION("IMPORTRANGE(""https://docs.google.com/spreadsheets/d/1MeEWN-I1oV_STSDYn1IFDPWt_1FKiwhDph83XaGc0o0/edit?usp=sharing"",""งบพรบ!DZ46"")"),88003)</f>
        <v>88003</v>
      </c>
      <c r="O303" s="93">
        <f t="shared" ca="1" si="136"/>
        <v>106.7997572815534</v>
      </c>
      <c r="P303" s="93">
        <f t="shared" ca="1" si="137"/>
        <v>92.149738219895283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5928</v>
      </c>
      <c r="K327" s="445">
        <f ca="1">IF(I327&gt;0,J327*100/I327,0)</f>
        <v>111.84905660377359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180500</v>
      </c>
      <c r="N328" s="155">
        <f t="shared" ca="1" si="149"/>
        <v>180150</v>
      </c>
      <c r="O328" s="155">
        <f t="shared" ref="O328:O336" ca="1" si="150">IF(L328&gt;0,N328*100/L328,0)</f>
        <v>101.20786516853933</v>
      </c>
      <c r="P328" s="155">
        <f t="shared" ref="P328:P336" ca="1" si="151">IF(M328&gt;0,N328*100/M328,0)</f>
        <v>99.80609418282549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180500</v>
      </c>
      <c r="N330" s="93">
        <f t="shared" ca="1" si="152"/>
        <v>180150</v>
      </c>
      <c r="O330" s="93">
        <f t="shared" ca="1" si="150"/>
        <v>101.20786516853933</v>
      </c>
      <c r="P330" s="93">
        <f t="shared" ca="1" si="151"/>
        <v>99.80609418282549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180500</v>
      </c>
      <c r="N331" s="497">
        <f t="shared" ca="1" si="153"/>
        <v>180150</v>
      </c>
      <c r="O331" s="497">
        <f t="shared" ca="1" si="150"/>
        <v>101.20786516853933</v>
      </c>
      <c r="P331" s="497">
        <f t="shared" ca="1" si="151"/>
        <v>99.80609418282549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IFERROR(__xludf.DUMMYFUNCTION("IMPORTRANGE(""https://docs.google.com/spreadsheets/d/1MeEWN-I1oV_STSDYn1IFDPWt_1FKiwhDph83XaGc0o0/edit?usp=sharing"",""งบพรบ!ER46"")"),180500)</f>
        <v>180500</v>
      </c>
      <c r="N333" s="93">
        <f ca="1">IFERROR(__xludf.DUMMYFUNCTION("IMPORTRANGE(""https://docs.google.com/spreadsheets/d/1MeEWN-I1oV_STSDYn1IFDPWt_1FKiwhDph83XaGc0o0/edit?usp=sharing"",""งบพรบ!ET46"")"),180150)</f>
        <v>180150</v>
      </c>
      <c r="O333" s="93">
        <f t="shared" ca="1" si="150"/>
        <v>101.20786516853933</v>
      </c>
      <c r="P333" s="93">
        <f t="shared" ca="1" si="151"/>
        <v>99.80609418282549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IFERROR(__xludf.DUMMYFUNCTION("IMPORTRANGE(""https://docs.google.com/spreadsheets/d/1kVcqe37tkHyjCSG3S0O1AXqVkqjo8mSIZil3BcpIysc/edit?usp=sharing"",""ศูนย์!D46"")"),5191)</f>
        <v>5191</v>
      </c>
      <c r="K338" s="497">
        <f ca="1">IF(I338&gt;0,J338*100/I338,0)</f>
        <v>97.943396226415089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IFERROR(__xludf.DUMMYFUNCTION("IMPORTRANGE(""https://docs.google.com/spreadsheets/d/1kVcqe37tkHyjCSG3S0O1AXqVkqjo8mSIZil3BcpIysc/edit?usp=sharing"",""ศูนย์!F46"")"),696)</f>
        <v>696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IFERROR(__xludf.DUMMYFUNCTION("IMPORTRANGE(""https://docs.google.com/spreadsheets/d/1kVcqe37tkHyjCSG3S0O1AXqVkqjo8mSIZil3BcpIysc/edit?usp=sharing"",""ศูนย์!G46"")"),12)</f>
        <v>12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2313336</v>
      </c>
      <c r="N345" s="155">
        <f t="shared" ca="1" si="155"/>
        <v>1940664.6</v>
      </c>
      <c r="O345" s="155">
        <f t="shared" ref="O345:O353" ca="1" si="156">IF(L345&gt;0,N345*100/L345,0)</f>
        <v>90.475561315828728</v>
      </c>
      <c r="P345" s="155">
        <f t="shared" ref="P345:P353" ca="1" si="157">IF(M345&gt;0,N345*100/M345,0)</f>
        <v>83.890303872848563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2313336</v>
      </c>
      <c r="N347" s="93">
        <f t="shared" ca="1" si="158"/>
        <v>1940664.6</v>
      </c>
      <c r="O347" s="93">
        <f t="shared" ca="1" si="156"/>
        <v>90.475561315828728</v>
      </c>
      <c r="P347" s="93">
        <f t="shared" ca="1" si="157"/>
        <v>83.890303872848563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2148316</v>
      </c>
      <c r="N348" s="497">
        <f t="shared" ca="1" si="159"/>
        <v>1775644.6</v>
      </c>
      <c r="O348" s="497">
        <f t="shared" ca="1" si="156"/>
        <v>89.780590162608206</v>
      </c>
      <c r="P348" s="497">
        <f t="shared" ca="1" si="157"/>
        <v>82.652859262790017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IFERROR(__xludf.DUMMYFUNCTION("IMPORTRANGE(""https://docs.google.com/spreadsheets/d/1MeEWN-I1oV_STSDYn1IFDPWt_1FKiwhDph83XaGc0o0/edit?usp=sharing"",""งบพรบ!FB46"")"),2148316)</f>
        <v>2148316</v>
      </c>
      <c r="N350" s="93">
        <f ca="1">IFERROR(__xludf.DUMMYFUNCTION("IMPORTRANGE(""https://docs.google.com/spreadsheets/d/1MeEWN-I1oV_STSDYn1IFDPWt_1FKiwhDph83XaGc0o0/edit?usp=sharing"",""งบพรบ!FD46"")"),1775644.6)</f>
        <v>1775644.6</v>
      </c>
      <c r="O350" s="93">
        <f t="shared" ca="1" si="156"/>
        <v>89.780590162608206</v>
      </c>
      <c r="P350" s="93">
        <f t="shared" ca="1" si="157"/>
        <v>82.652859262790017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446</v>
      </c>
      <c r="K355" s="465">
        <f ca="1">IF(I355&gt;0,J355*100/I355,0)</f>
        <v>44.6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IFERROR(__xludf.DUMMYFUNCTION("IMPORTRANGE(""https://docs.google.com/spreadsheets/d/1XWAQStnk-4SwqDmLtmXYiTMKHgktTP8We1SCoS47DrQ/edit?usp=sharing"",""จัดที่ดิน!W46"")"),1137)</f>
        <v>1137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IFERROR(__xludf.DUMMYFUNCTION("IMPORTRANGE(""https://docs.google.com/spreadsheets/d/1XWAQStnk-4SwqDmLtmXYiTMKHgktTP8We1SCoS47DrQ/edit?usp=sharing"",""จัดที่ดิน!X46"")"),7410.13)</f>
        <v>7410.13</v>
      </c>
      <c r="K359" s="497">
        <f t="shared" ca="1" si="161"/>
        <v>74.101299999999995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IFERROR(__xludf.DUMMYFUNCTION("IMPORTRANGE(""https://docs.google.com/spreadsheets/d/1XWAQStnk-4SwqDmLtmXYiTMKHgktTP8We1SCoS47DrQ/edit?usp=sharing"",""จัดที่ดิน!Y46"")"),1010)</f>
        <v>1010</v>
      </c>
      <c r="K360" s="497">
        <f t="shared" ca="1" si="161"/>
        <v>101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IFERROR(__xludf.DUMMYFUNCTION("IMPORTRANGE(""https://docs.google.com/spreadsheets/d/1XWAQStnk-4SwqDmLtmXYiTMKHgktTP8We1SCoS47DrQ/edit?usp=sharing"",""จัดที่ดิน!Z46"")"),6238.9)</f>
        <v>6238.9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IFERROR(__xludf.DUMMYFUNCTION("IMPORTRANGE(""https://docs.google.com/spreadsheets/d/1XWAQStnk-4SwqDmLtmXYiTMKHgktTP8We1SCoS47DrQ/edit?usp=sharing"",""จัดที่ดิน!AA46"")"),446)</f>
        <v>446</v>
      </c>
      <c r="K362" s="497">
        <f t="shared" ca="1" si="161"/>
        <v>44.6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IFERROR(__xludf.DUMMYFUNCTION("IMPORTRANGE(""https://docs.google.com/spreadsheets/d/1XWAQStnk-4SwqDmLtmXYiTMKHgktTP8We1SCoS47DrQ/edit?usp=sharing"",""จัดที่ดิน!AB46"")"),2895.47)</f>
        <v>2895.47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1172</v>
      </c>
      <c r="K364" s="479">
        <f t="shared" ca="1" si="161"/>
        <v>53.272727272727273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IFERROR(__xludf.DUMMYFUNCTION("IMPORTRANGE(""https://docs.google.com/spreadsheets/d/1XWAQStnk-4SwqDmLtmXYiTMKHgktTP8We1SCoS47DrQ/edit?usp=sharing"",""จัดที่ดิน!E46"")"),395)</f>
        <v>395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IFERROR(__xludf.DUMMYFUNCTION("IMPORTRANGE(""https://docs.google.com/spreadsheets/d/1XWAQStnk-4SwqDmLtmXYiTMKHgktTP8We1SCoS47DrQ/edit?usp=sharing"",""จัดที่ดิน!F46"")"),2290.32)</f>
        <v>2290.3200000000002</v>
      </c>
      <c r="K369" s="497">
        <f t="shared" ca="1" si="163"/>
        <v>76.344000000000008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IFERROR(__xludf.DUMMYFUNCTION("IMPORTRANGE(""https://docs.google.com/spreadsheets/d/1XWAQStnk-4SwqDmLtmXYiTMKHgktTP8We1SCoS47DrQ/edit?usp=sharing"",""จัดที่ดิน!G46"")"),356)</f>
        <v>356</v>
      </c>
      <c r="K370" s="497">
        <f t="shared" ca="1" si="163"/>
        <v>118.66666666666667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IFERROR(__xludf.DUMMYFUNCTION("IMPORTRANGE(""https://docs.google.com/spreadsheets/d/1XWAQStnk-4SwqDmLtmXYiTMKHgktTP8We1SCoS47DrQ/edit?usp=sharing"",""จัดที่ดิน!H46"")"),1846.08)</f>
        <v>1846.08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1026</v>
      </c>
      <c r="K374" s="491">
        <f t="shared" ca="1" si="163"/>
        <v>54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IFERROR(__xludf.DUMMYFUNCTION("IMPORTRANGE(""https://docs.google.com/spreadsheets/d/1XWAQStnk-4SwqDmLtmXYiTMKHgktTP8We1SCoS47DrQ/edit?usp=sharing"",""จัดที่ดิน!AH46"")"),742)</f>
        <v>742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IFERROR(__xludf.DUMMYFUNCTION("IMPORTRANGE(""https://docs.google.com/spreadsheets/d/1XWAQStnk-4SwqDmLtmXYiTMKHgktTP8We1SCoS47DrQ/edit?usp=sharing"",""จัดที่ดิน!AI46"")"),5119.81)</f>
        <v>5119.8100000000004</v>
      </c>
      <c r="K378" s="497">
        <f t="shared" ca="1" si="164"/>
        <v>73.140142857142862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IFERROR(__xludf.DUMMYFUNCTION("IMPORTRANGE(""https://docs.google.com/spreadsheets/d/1XWAQStnk-4SwqDmLtmXYiTMKHgktTP8We1SCoS47DrQ/edit?usp=sharing"",""จัดที่ดิน!AJ46"")"),1794)</f>
        <v>1794</v>
      </c>
      <c r="K379" s="497">
        <f t="shared" ca="1" si="164"/>
        <v>94.421052631578945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IFERROR(__xludf.DUMMYFUNCTION("IMPORTRANGE(""https://docs.google.com/spreadsheets/d/1XWAQStnk-4SwqDmLtmXYiTMKHgktTP8We1SCoS47DrQ/edit?usp=sharing"",""จัดที่ดิน!AK46"")"),16443.19)</f>
        <v>16443.189999999999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IFERROR(__xludf.DUMMYFUNCTION("IMPORTRANGE(""https://docs.google.com/spreadsheets/d/1XWAQStnk-4SwqDmLtmXYiTMKHgktTP8We1SCoS47DrQ/edit?usp=sharing"",""จัดที่ดิน!AL46"")"),1026)</f>
        <v>1026</v>
      </c>
      <c r="K381" s="497">
        <f t="shared" ca="1" si="164"/>
        <v>54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IFERROR(__xludf.DUMMYFUNCTION("IMPORTRANGE(""https://docs.google.com/spreadsheets/d/1XWAQStnk-4SwqDmLtmXYiTMKHgktTP8We1SCoS47DrQ/edit?usp=sharing"",""จัดที่ดิน!AM46"")"),9237.58)</f>
        <v>9237.58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3226378</v>
      </c>
      <c r="M414" s="552">
        <f t="shared" ca="1" si="181"/>
        <v>3140638</v>
      </c>
      <c r="N414" s="552">
        <f t="shared" si="181"/>
        <v>2807426.87</v>
      </c>
      <c r="O414" s="552">
        <f ca="1">IF(L414&gt;0,N414*100/L414,0)</f>
        <v>87.014815684956943</v>
      </c>
      <c r="P414" s="552">
        <f ca="1">IF(M414&gt;0,N414*100/M414,0)</f>
        <v>89.390336294727376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166140</v>
      </c>
      <c r="N419" s="155">
        <f t="shared" si="184"/>
        <v>155828.29999999999</v>
      </c>
      <c r="O419" s="155">
        <f t="shared" ref="O419:O424" ca="1" si="185">IF(L419&gt;0,N419*100/L419,0)</f>
        <v>96.703673824003957</v>
      </c>
      <c r="P419" s="155">
        <f t="shared" ref="P419:P424" ca="1" si="186">IF(M419&gt;0,N419*100/M419,0)</f>
        <v>93.793367039845904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166140</v>
      </c>
      <c r="N421" s="93">
        <f t="shared" si="187"/>
        <v>155828.29999999999</v>
      </c>
      <c r="O421" s="93">
        <f t="shared" ca="1" si="185"/>
        <v>96.703673824003957</v>
      </c>
      <c r="P421" s="93">
        <f t="shared" ca="1" si="186"/>
        <v>93.793367039845904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166140</v>
      </c>
      <c r="N422" s="497">
        <f t="shared" si="188"/>
        <v>155828.29999999999</v>
      </c>
      <c r="O422" s="497">
        <f t="shared" ca="1" si="185"/>
        <v>96.703673824003957</v>
      </c>
      <c r="P422" s="497">
        <f t="shared" ca="1" si="186"/>
        <v>93.793367039845904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L424+5000</f>
        <v>166140</v>
      </c>
      <c r="N424" s="93">
        <f>N425+N426+N427+N428</f>
        <v>155828.29999999999</v>
      </c>
      <c r="O424" s="93">
        <f t="shared" ca="1" si="185"/>
        <v>96.703673824003957</v>
      </c>
      <c r="P424" s="93">
        <f t="shared" ca="1" si="186"/>
        <v>93.793367039845904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24948.3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50</v>
      </c>
      <c r="J433" s="678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2</v>
      </c>
      <c r="J434" s="678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168108</v>
      </c>
      <c r="O444" s="195">
        <f t="shared" ref="O444:O449" ca="1" si="198">IF(L444&gt;0,N444*100/L444,0)</f>
        <v>92.59087904824851</v>
      </c>
      <c r="P444" s="195">
        <f t="shared" ref="P444:P449" ca="1" si="199">IF(M444&gt;0,N444*100/M444,0)</f>
        <v>92.59087904824851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168108</v>
      </c>
      <c r="O446" s="93">
        <f t="shared" ca="1" si="198"/>
        <v>92.59087904824851</v>
      </c>
      <c r="P446" s="93">
        <f t="shared" ca="1" si="199"/>
        <v>92.59087904824851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168108</v>
      </c>
      <c r="O447" s="497">
        <f t="shared" ca="1" si="198"/>
        <v>92.59087904824851</v>
      </c>
      <c r="P447" s="497">
        <f t="shared" ca="1" si="199"/>
        <v>92.59087904824851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168108</v>
      </c>
      <c r="O449" s="93">
        <f t="shared" ca="1" si="198"/>
        <v>92.59087904824851</v>
      </c>
      <c r="P449" s="93">
        <f t="shared" ca="1" si="199"/>
        <v>92.59087904824851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21023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1132807</v>
      </c>
      <c r="O467" s="195">
        <f t="shared" ref="O467:O472" ca="1" si="207">IF(L467&gt;0,N467*100/L467,0)</f>
        <v>96.82872499376019</v>
      </c>
      <c r="P467" s="195">
        <f t="shared" ref="P467:P472" ca="1" si="208">IF(M467&gt;0,N467*100/M467,0)</f>
        <v>96.82872499376019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1132807</v>
      </c>
      <c r="O469" s="93">
        <f t="shared" ca="1" si="207"/>
        <v>96.82872499376019</v>
      </c>
      <c r="P469" s="93">
        <f t="shared" ca="1" si="208"/>
        <v>96.82872499376019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1132807</v>
      </c>
      <c r="O470" s="497">
        <f t="shared" ca="1" si="207"/>
        <v>96.82872499376019</v>
      </c>
      <c r="P470" s="497">
        <f t="shared" ca="1" si="208"/>
        <v>96.82872499376019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1132807</v>
      </c>
      <c r="O472" s="93">
        <f t="shared" ca="1" si="207"/>
        <v>96.82872499376019</v>
      </c>
      <c r="P472" s="93">
        <f t="shared" ca="1" si="208"/>
        <v>96.82872499376019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115320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43874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9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IFERROR(__xludf.DUMMYFUNCTION("IMPORTRANGE(""https://docs.google.com/spreadsheets/d/1QqKyyYR6Q21VydFLVH3TRQUabQu_ym0Zz7PgGX0-kHA/edit?usp=sharing"",""แผน!GU46"")"),0)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73156</v>
      </c>
      <c r="J543" s="684">
        <f t="shared" si="235"/>
        <v>66796.47</v>
      </c>
      <c r="K543" s="685">
        <f t="shared" ca="1" si="234"/>
        <v>91.306892120947012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597250</v>
      </c>
      <c r="M544" s="155">
        <f t="shared" ca="1" si="236"/>
        <v>558980</v>
      </c>
      <c r="N544" s="155">
        <f t="shared" si="236"/>
        <v>456971.57</v>
      </c>
      <c r="O544" s="155">
        <f t="shared" ref="O544:O549" ca="1" si="237">IF(L544&gt;0,N544*100/L544,0)</f>
        <v>76.512611134365841</v>
      </c>
      <c r="P544" s="155">
        <f t="shared" ref="P544:P549" ca="1" si="238">IF(M544&gt;0,N544*100/M544,0)</f>
        <v>81.750969623242341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597250</v>
      </c>
      <c r="M546" s="93">
        <f t="shared" ca="1" si="240"/>
        <v>558980</v>
      </c>
      <c r="N546" s="93">
        <f t="shared" si="240"/>
        <v>456971.57</v>
      </c>
      <c r="O546" s="93">
        <f t="shared" ca="1" si="237"/>
        <v>76.512611134365841</v>
      </c>
      <c r="P546" s="93">
        <f t="shared" ca="1" si="238"/>
        <v>81.750969623242341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597250</v>
      </c>
      <c r="M547" s="497">
        <f t="shared" ca="1" si="241"/>
        <v>558980</v>
      </c>
      <c r="N547" s="497">
        <f t="shared" si="241"/>
        <v>456971.57</v>
      </c>
      <c r="O547" s="497">
        <f t="shared" ca="1" si="237"/>
        <v>76.512611134365841</v>
      </c>
      <c r="P547" s="497">
        <f t="shared" ca="1" si="238"/>
        <v>81.750969623242341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IFERROR(__xludf.DUMMYFUNCTION("IMPORTRANGE(""https://docs.google.com/spreadsheets/d/1QqKyyYR6Q21VydFLVH3TRQUabQu_ym0Zz7PgGX0-kHA/edit?usp=sharing"",""แผน!HB46"")"),597250)</f>
        <v>597250</v>
      </c>
      <c r="M549" s="93">
        <f ca="1">L549-38270</f>
        <v>558980</v>
      </c>
      <c r="N549" s="93">
        <f>N550+N551+N552+N553+N554</f>
        <v>456971.57</v>
      </c>
      <c r="O549" s="93">
        <f t="shared" ca="1" si="237"/>
        <v>76.512611134365841</v>
      </c>
      <c r="P549" s="93">
        <f t="shared" ca="1" si="238"/>
        <v>81.750969623242341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114060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342911.57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73156</v>
      </c>
      <c r="J559" s="705">
        <f t="shared" si="245"/>
        <v>66796.47</v>
      </c>
      <c r="K559" s="674">
        <f t="shared" ref="K559:K561" ca="1" si="246">IF(I559&gt;0,J559*100/I559,0)</f>
        <v>91.306892120947012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8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8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8">
        <f t="shared" ref="J576:J577" si="250">J578+J580+J582+J588+J590</f>
        <v>66796.47</v>
      </c>
      <c r="K576" s="411">
        <f t="shared" ref="K576:K577" ca="1" si="251">IF(I576&gt;0,J576*100/I576,0)</f>
        <v>91.306892120947012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8">
        <f t="shared" si="250"/>
        <v>10564</v>
      </c>
      <c r="K577" s="411">
        <f t="shared" ca="1" si="251"/>
        <v>94.447921323200717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62147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9950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13.04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4636.43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611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4605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606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31.43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4240.6499999999996</v>
      </c>
      <c r="J592" s="705">
        <f t="shared" si="253"/>
        <v>2444</v>
      </c>
      <c r="K592" s="674">
        <f t="shared" ref="K592:K594" ca="1" si="254">IF(I592&gt;0,J592*100/I592,0)</f>
        <v>57.632674236260954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2444</v>
      </c>
      <c r="K593" s="411">
        <f t="shared" ca="1" si="254"/>
        <v>57.632674236260954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263</v>
      </c>
      <c r="K594" s="411">
        <f t="shared" ca="1" si="254"/>
        <v>68.489583333333329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2201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571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69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1630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177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243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229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IFERROR(__xludf.DUMMYFUNCTION("IMPORTRANGE(""https://docs.google.com/spreadsheets/d/1QqKyyYR6Q21VydFLVH3TRQUabQu_ym0Zz7PgGX0-kHA/edit?usp=sharing"",""แผน!HL46"")"),73)</f>
        <v>73</v>
      </c>
      <c r="J620" s="725">
        <f t="shared" ref="J620:J621" si="260">J622+J624+J626</f>
        <v>73</v>
      </c>
      <c r="K620" s="726">
        <f t="shared" ref="K620:K621" ca="1" si="261">IF(I620&gt;0,J620*100/I620,0)</f>
        <v>100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IFERROR(__xludf.DUMMYFUNCTION("IMPORTRANGE(""https://docs.google.com/spreadsheets/d/1QqKyyYR6Q21VydFLVH3TRQUabQu_ym0Zz7PgGX0-kHA/edit?usp=sharing"",""แผน!HK46"")"),8)</f>
        <v>8</v>
      </c>
      <c r="J621" s="725">
        <f t="shared" si="260"/>
        <v>8</v>
      </c>
      <c r="K621" s="726">
        <f t="shared" ca="1" si="261"/>
        <v>100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700</v>
      </c>
      <c r="J628" s="738">
        <f t="shared" ca="1" si="262"/>
        <v>261</v>
      </c>
      <c r="K628" s="739">
        <f ca="1">IF(I628&gt;0,J628*100/I628,0)</f>
        <v>37.285714285714285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820990</v>
      </c>
      <c r="N629" s="195">
        <f t="shared" si="263"/>
        <v>655453</v>
      </c>
      <c r="O629" s="195">
        <f t="shared" ref="O629:O634" ca="1" si="264">IF(L629&gt;0,N629*100/L629,0)</f>
        <v>75.040986421816683</v>
      </c>
      <c r="P629" s="195">
        <f t="shared" ref="P629:P634" ca="1" si="265">IF(M629&gt;0,N629*100/M629,0)</f>
        <v>79.836904225386419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820990</v>
      </c>
      <c r="N631" s="93">
        <f t="shared" si="266"/>
        <v>655453</v>
      </c>
      <c r="O631" s="93">
        <f t="shared" ca="1" si="264"/>
        <v>75.040986421816683</v>
      </c>
      <c r="P631" s="93">
        <f t="shared" ca="1" si="265"/>
        <v>79.836904225386419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820990</v>
      </c>
      <c r="N632" s="497">
        <f t="shared" si="267"/>
        <v>655453</v>
      </c>
      <c r="O632" s="497">
        <f t="shared" ca="1" si="264"/>
        <v>75.040986421816683</v>
      </c>
      <c r="P632" s="497">
        <f t="shared" ca="1" si="265"/>
        <v>79.836904225386419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L634-52470</f>
        <v>820990</v>
      </c>
      <c r="N634" s="93">
        <f>N635+N636+N637+N638</f>
        <v>655453</v>
      </c>
      <c r="O634" s="93">
        <f t="shared" ca="1" si="264"/>
        <v>75.040986421816683</v>
      </c>
      <c r="P634" s="93">
        <f t="shared" ca="1" si="265"/>
        <v>79.836904225386419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233580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421873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IFERROR(__xludf.DUMMYFUNCTION("IMPORTRANGE(""https://docs.google.com/spreadsheets/d/1XWAQStnk-4SwqDmLtmXYiTMKHgktTP8We1SCoS47DrQ/edit?usp=sharing"",""จัดที่ดิน!AS46"")"),435)</f>
        <v>435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IFERROR(__xludf.DUMMYFUNCTION("IMPORTRANGE(""https://docs.google.com/spreadsheets/d/1XWAQStnk-4SwqDmLtmXYiTMKHgktTP8We1SCoS47DrQ/edit?usp=sharing"",""จัดที่ดิน!AT46"")"),292.84)</f>
        <v>292.83999999999997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IFERROR(__xludf.DUMMYFUNCTION("IMPORTRANGE(""https://docs.google.com/spreadsheets/d/1XWAQStnk-4SwqDmLtmXYiTMKHgktTP8We1SCoS47DrQ/edit?usp=sharing"",""จัดที่ดิน!AU46"")"),325)</f>
        <v>325</v>
      </c>
      <c r="K647" s="163">
        <f t="shared" ca="1" si="271"/>
        <v>46.428571428571431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IFERROR(__xludf.DUMMYFUNCTION("IMPORTRANGE(""https://docs.google.com/spreadsheets/d/1XWAQStnk-4SwqDmLtmXYiTMKHgktTP8We1SCoS47DrQ/edit?usp=sharing"",""จัดที่ดิน!AV46"")"),233.79)</f>
        <v>233.79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IFERROR(__xludf.DUMMYFUNCTION("IMPORTRANGE(""https://docs.google.com/spreadsheets/d/1XWAQStnk-4SwqDmLtmXYiTMKHgktTP8We1SCoS47DrQ/edit?usp=sharing"",""จัดที่ดิน!AW46"")"),282)</f>
        <v>282</v>
      </c>
      <c r="K649" s="163">
        <f t="shared" ca="1" si="271"/>
        <v>40.285714285714285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IFERROR(__xludf.DUMMYFUNCTION("IMPORTRANGE(""https://docs.google.com/spreadsheets/d/1XWAQStnk-4SwqDmLtmXYiTMKHgktTP8We1SCoS47DrQ/edit?usp=sharing"",""จัดที่ดิน!AX46"")"),206.52)</f>
        <v>206.52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IFERROR(__xludf.DUMMYFUNCTION("IMPORTRANGE(""https://docs.google.com/spreadsheets/d/1XWAQStnk-4SwqDmLtmXYiTMKHgktTP8We1SCoS47DrQ/edit?usp=sharing"",""จัดที่ดิน!AZ46"")"),185)</f>
        <v>185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15600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15600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15600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15600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15600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IFERROR(__xludf.DUMMYFUNCTION("IMPORTRANGE(""https://docs.google.com/spreadsheets/d/1QqKyyYR6Q21VydFLVH3TRQUabQu_ym0Zz7PgGX0-kHA/edit?usp=sharing"",""แผน!IA46"")"),100)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88</v>
      </c>
      <c r="K672" s="497">
        <f t="shared" ref="K672:K675" ca="1" si="281">IF(I$669&gt;0,J672*100/I$669,0)</f>
        <v>88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88</v>
      </c>
      <c r="K673" s="497">
        <f t="shared" ca="1" si="281"/>
        <v>88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88</v>
      </c>
      <c r="K674" s="497">
        <f t="shared" ca="1" si="281"/>
        <v>88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IFERROR(__xludf.DUMMYFUNCTION("IMPORTRANGE(""https://docs.google.com/spreadsheets/d/1QqKyyYR6Q21VydFLVH3TRQUabQu_ym0Zz7PgGX0-kHA/edit?usp=sharing"",""แผน!IB46"")"),0)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12925</v>
      </c>
      <c r="O685" s="195">
        <f t="shared" ref="O685:O688" ca="1" si="283">IF(L685&gt;0,N685*100/L685,0)</f>
        <v>95.457902511078288</v>
      </c>
      <c r="P685" s="195">
        <f t="shared" ref="P685:P688" ca="1" si="284">IF(M685&gt;0,N685*100/M685,0)</f>
        <v>95.457902511078288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12925</v>
      </c>
      <c r="O687" s="93">
        <f t="shared" ca="1" si="283"/>
        <v>95.457902511078288</v>
      </c>
      <c r="P687" s="93">
        <f t="shared" ca="1" si="284"/>
        <v>95.457902511078288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12925</v>
      </c>
      <c r="O688" s="497">
        <f t="shared" ca="1" si="283"/>
        <v>95.457902511078288</v>
      </c>
      <c r="P688" s="497">
        <f t="shared" ca="1" si="284"/>
        <v>95.457902511078288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12925</v>
      </c>
      <c r="O690" s="93">
        <f ca="1">IF(L690&gt;0,N690*100/L690,0)</f>
        <v>95.457902511078288</v>
      </c>
      <c r="P690" s="93">
        <f ca="1">IF(M690&gt;0,N690*100/M690,0)</f>
        <v>95.457902511078288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12925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IFERROR(__xludf.DUMMYFUNCTION("IMPORTRANGE(""https://docs.google.com/spreadsheets/d/1QqKyyYR6Q21VydFLVH3TRQUabQu_ym0Zz7PgGX0-kHA/edit?usp=sharing"",""แผน!IE46"")"),0)</f>
        <v>0</v>
      </c>
      <c r="J701" s="678">
        <f>J704+J707</f>
        <v>100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10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10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IFERROR(__xludf.DUMMYFUNCTION("IMPORTRANGE(""https://docs.google.com/spreadsheets/d/1QqKyyYR6Q21VydFLVH3TRQUabQu_ym0Zz7PgGX0-kHA/edit?usp=sharing"",""แผน!IH46"")"),342)</f>
        <v>342</v>
      </c>
      <c r="J708" s="678">
        <f>J714+J717</f>
        <v>334</v>
      </c>
      <c r="K708" s="195">
        <f ca="1">IF(I708&gt;0,J708*100/I708,0)</f>
        <v>97.660818713450297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17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17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334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IFERROR(__xludf.DUMMYFUNCTION("IMPORTRANGE(""https://docs.google.com/spreadsheets/d/1QqKyyYR6Q21VydFLVH3TRQUabQu_ym0Zz7PgGX0-kHA/edit?usp=sharing"",""แผน!IJ46"")"),0)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IFERROR(__xludf.DUMMYFUNCTION("IMPORTRANGE(""https://docs.google.com/spreadsheets/d/1QqKyyYR6Q21VydFLVH3TRQUabQu_ym0Zz7PgGX0-kHA/edit?usp=sharing"",""แผน!IK46"")"),0)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IFERROR(__xludf.DUMMYFUNCTION("IMPORTRANGE(""https://docs.google.com/spreadsheets/d/1QqKyyYR6Q21VydFLVH3TRQUabQu_ym0Zz7PgGX0-kHA/edit?usp=sharing"",""แผน!IP46"")"),0)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3000</v>
      </c>
      <c r="J785" s="804">
        <f t="shared" ca="1" si="318"/>
        <v>1437</v>
      </c>
      <c r="K785" s="805">
        <f ca="1">IF(I785&gt;0,J785*100/I785,0)</f>
        <v>47.9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209734</v>
      </c>
      <c r="O786" s="195">
        <f t="shared" ref="O786:O791" ca="1" si="320">IF(L786&gt;0,N786*100/L786,0)</f>
        <v>98.043193717277489</v>
      </c>
      <c r="P786" s="195">
        <f t="shared" ref="P786:P791" ca="1" si="321">IF(M786&gt;0,N786*100/M786,0)</f>
        <v>98.043193717277489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213920</v>
      </c>
      <c r="M788" s="93">
        <f t="shared" ca="1" si="322"/>
        <v>213920</v>
      </c>
      <c r="N788" s="93">
        <f t="shared" si="322"/>
        <v>209734</v>
      </c>
      <c r="O788" s="93">
        <f t="shared" ca="1" si="320"/>
        <v>98.043193717277489</v>
      </c>
      <c r="P788" s="93">
        <f t="shared" ca="1" si="321"/>
        <v>98.043193717277489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209734</v>
      </c>
      <c r="O789" s="497">
        <f t="shared" ca="1" si="320"/>
        <v>98.043193717277489</v>
      </c>
      <c r="P789" s="497">
        <f t="shared" ca="1" si="321"/>
        <v>98.043193717277489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209734</v>
      </c>
      <c r="O791" s="93">
        <f t="shared" ca="1" si="320"/>
        <v>98.043193717277489</v>
      </c>
      <c r="P791" s="93">
        <f t="shared" ca="1" si="321"/>
        <v>98.043193717277489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70228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139506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IFERROR(__xludf.DUMMYFUNCTION("IMPORTRANGE(""https://docs.google.com/spreadsheets/d/1MaWodYyGHDf7siQLGxnXhG4mBNTNIuy296niS2xXulU/edit?usp=sharing"",""RTK!H46"")"),165)</f>
        <v>165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IFERROR(__xludf.DUMMYFUNCTION("IMPORTRANGE(""https://docs.google.com/spreadsheets/d/1MaWodYyGHDf7siQLGxnXhG4mBNTNIuy296niS2xXulU/edit?usp=sharing"",""RTK!G46"")"),3000)</f>
        <v>3000</v>
      </c>
      <c r="J801" s="819">
        <f ca="1">IFERROR(__xludf.DUMMYFUNCTION("IMPORTRANGE(""https://docs.google.com/spreadsheets/d/1MaWodYyGHDf7siQLGxnXhG4mBNTNIuy296niS2xXulU/edit?usp=sharing"",""RTK!I46"")"),1437)</f>
        <v>1437</v>
      </c>
      <c r="K801" s="820">
        <f ca="1">IF(I801&gt;0,J801*100/I801,0)</f>
        <v>47.9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7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IFERROR(__xludf.DUMMYFUNCTION("IMPORTRANGE(""https://docs.google.com/spreadsheets/d/1MaWodYyGHDf7siQLGxnXhG4mBNTNIuy296niS2xXulU/edit?usp=sharing"",""RTK!L46"")"),0)</f>
        <v>0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7"/>
      <c r="F803" s="717"/>
      <c r="G803" s="366"/>
      <c r="H803" s="817" t="s">
        <v>46</v>
      </c>
      <c r="I803" s="818">
        <f ca="1">IFERROR(__xludf.DUMMYFUNCTION("IMPORTRANGE(""https://docs.google.com/spreadsheets/d/1MaWodYyGHDf7siQLGxnXhG4mBNTNIuy296niS2xXulU/edit?usp=sharing"",""RTK!K46"")"),0)</f>
        <v>0</v>
      </c>
      <c r="J803" s="819">
        <f ca="1">IFERROR(__xludf.DUMMYFUNCTION("IMPORTRANGE(""https://docs.google.com/spreadsheets/d/1MaWodYyGHDf7siQLGxnXhG4mBNTNIuy296niS2xXulU/edit?usp=sharing"",""RTK!M46"")"),0)</f>
        <v>0</v>
      </c>
      <c r="K803" s="82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IFERROR(__xludf.DUMMYFUNCTION("IMPORTRANGE(""https://docs.google.com/spreadsheets/d/19vJNZY_5yjcGF2XGBMNZRCAIB0Kwfpjp8YEOfu-bneM/edit?usp=sharing"",""งานกองทุน!F46"")"),6414781.47)</f>
        <v>6414781.4699999997</v>
      </c>
      <c r="K821" s="497">
        <f t="shared" ref="K821:K828" ca="1" si="336">IF(I821&gt;0,J821*100/I821,0)</f>
        <v>108.93679545731096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IFERROR(__xludf.DUMMYFUNCTION("IMPORTRANGE(""https://docs.google.com/spreadsheets/d/19vJNZY_5yjcGF2XGBMNZRCAIB0Kwfpjp8YEOfu-bneM/edit?usp=sharing"",""งานกองทุน!E46"")"),280)</f>
        <v>280</v>
      </c>
      <c r="K822" s="497">
        <f t="shared" ca="1" si="336"/>
        <v>98.245614035087726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IFERROR(__xludf.DUMMYFUNCTION("IMPORTRANGE(""https://docs.google.com/spreadsheets/d/19vJNZY_5yjcGF2XGBMNZRCAIB0Kwfpjp8YEOfu-bneM/edit?usp=sharing"",""งานกองทุน!K46"")"),812155.76)</f>
        <v>812155.76</v>
      </c>
      <c r="K823" s="497">
        <f t="shared" ca="1" si="336"/>
        <v>13.475377477589198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IFERROR(__xludf.DUMMYFUNCTION("IMPORTRANGE(""https://docs.google.com/spreadsheets/d/19vJNZY_5yjcGF2XGBMNZRCAIB0Kwfpjp8YEOfu-bneM/edit?usp=sharing"",""งานกองทุน!J46"")"),96)</f>
        <v>96</v>
      </c>
      <c r="K824" s="497">
        <f t="shared" ca="1" si="336"/>
        <v>25.6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IFERROR(__xludf.DUMMYFUNCTION("IMPORTRANGE(""https://docs.google.com/spreadsheets/d/19vJNZY_5yjcGF2XGBMNZRCAIB0Kwfpjp8YEOfu-bneM/edit?usp=sharing"",""งานกองทุน!P46"")"),1797498.37)</f>
        <v>1797498.37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IFERROR(__xludf.DUMMYFUNCTION("IMPORTRANGE(""https://docs.google.com/spreadsheets/d/19vJNZY_5yjcGF2XGBMNZRCAIB0Kwfpjp8YEOfu-bneM/edit?usp=sharing"",""งานกองทุน!O46"")"),36)</f>
        <v>36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IFERROR(__xludf.DUMMYFUNCTION("IMPORTRANGE(""https://docs.google.com/spreadsheets/d/19vJNZY_5yjcGF2XGBMNZRCAIB0Kwfpjp8YEOfu-bneM/edit?usp=sharing"",""งานกองทุน!U46"")"),12300000)</f>
        <v>12300000</v>
      </c>
      <c r="K827" s="497">
        <f t="shared" ca="1" si="336"/>
        <v>110.81081081081081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IFERROR(__xludf.DUMMYFUNCTION("IMPORTRANGE(""https://docs.google.com/spreadsheets/d/19vJNZY_5yjcGF2XGBMNZRCAIB0Kwfpjp8YEOfu-bneM/edit?usp=sharing"",""งานกองทุน!T46"")"),341)</f>
        <v>341</v>
      </c>
      <c r="K828" s="505">
        <f t="shared" ca="1" si="336"/>
        <v>76.801801801801801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3B7D-EBA6-44EC-B260-26B5B5C3B28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5.140625" style="840" bestFit="1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356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7045024</v>
      </c>
      <c r="M8" s="22">
        <f t="shared" ca="1" si="0"/>
        <v>7259520</v>
      </c>
      <c r="N8" s="22">
        <f t="shared" ca="1" si="0"/>
        <v>6420095.0999999996</v>
      </c>
      <c r="O8" s="22">
        <f t="shared" ref="O8:O16" ca="1" si="1">IF(L8&gt;0,N8*100/L8,0)</f>
        <v>91.129499345921317</v>
      </c>
      <c r="P8" s="22">
        <f t="shared" ref="P8:P16" ca="1" si="2">IF(M8&gt;0,N8*100/M8,0)</f>
        <v>88.436909051838143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7045024</v>
      </c>
      <c r="M10" s="30">
        <f t="shared" ca="1" si="3"/>
        <v>7259520</v>
      </c>
      <c r="N10" s="30">
        <f t="shared" ca="1" si="3"/>
        <v>6420095.0999999996</v>
      </c>
      <c r="O10" s="30">
        <f t="shared" ca="1" si="1"/>
        <v>91.129499345921317</v>
      </c>
      <c r="P10" s="30">
        <f t="shared" ca="1" si="2"/>
        <v>88.436909051838143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6661924</v>
      </c>
      <c r="M11" s="497">
        <f t="shared" ca="1" si="4"/>
        <v>6876420</v>
      </c>
      <c r="N11" s="497">
        <f t="shared" ca="1" si="4"/>
        <v>6036995.0999999996</v>
      </c>
      <c r="O11" s="497">
        <f t="shared" ca="1" si="1"/>
        <v>90.619393136277154</v>
      </c>
      <c r="P11" s="497">
        <f t="shared" ca="1" si="2"/>
        <v>87.79270463409739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6661924</v>
      </c>
      <c r="M13" s="93">
        <f t="shared" ca="1" si="5"/>
        <v>6876420</v>
      </c>
      <c r="N13" s="93">
        <f t="shared" ca="1" si="5"/>
        <v>6036995.0999999996</v>
      </c>
      <c r="O13" s="93">
        <f t="shared" ca="1" si="1"/>
        <v>90.619393136277154</v>
      </c>
      <c r="P13" s="93">
        <f t="shared" ca="1" si="2"/>
        <v>87.79270463409739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5249656</v>
      </c>
      <c r="N18" s="22">
        <f t="shared" ca="1" si="8"/>
        <v>4594497.7699999996</v>
      </c>
      <c r="O18" s="22">
        <f t="shared" ref="O18:O26" ca="1" si="9">IF(L18&gt;0,N18*100/L18,0)</f>
        <v>91.621029354638253</v>
      </c>
      <c r="P18" s="22">
        <f t="shared" ref="P18:P26" ca="1" si="10">IF(M18&gt;0,N18*100/M18,0)</f>
        <v>87.5199778804554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5249656</v>
      </c>
      <c r="N20" s="30">
        <f t="shared" ca="1" si="11"/>
        <v>4594497.7699999996</v>
      </c>
      <c r="O20" s="30">
        <f t="shared" ca="1" si="9"/>
        <v>91.621029354638253</v>
      </c>
      <c r="P20" s="30">
        <f t="shared" ca="1" si="10"/>
        <v>87.5199778804554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4866556</v>
      </c>
      <c r="N21" s="497">
        <f t="shared" ca="1" si="12"/>
        <v>4211397.7699999996</v>
      </c>
      <c r="O21" s="497">
        <f t="shared" ca="1" si="9"/>
        <v>90.927964260977248</v>
      </c>
      <c r="P21" s="497">
        <f t="shared" ca="1" si="10"/>
        <v>86.537538456353928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4866556</v>
      </c>
      <c r="N23" s="93">
        <f t="shared" ca="1" si="13"/>
        <v>4211397.7699999996</v>
      </c>
      <c r="O23" s="93">
        <f t="shared" ca="1" si="9"/>
        <v>90.927964260977248</v>
      </c>
      <c r="P23" s="93">
        <f t="shared" ca="1" si="10"/>
        <v>86.537538456353928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2030348</v>
      </c>
      <c r="M28" s="22">
        <f t="shared" ca="1" si="16"/>
        <v>2009864</v>
      </c>
      <c r="N28" s="22">
        <f t="shared" si="16"/>
        <v>1825597.33</v>
      </c>
      <c r="O28" s="22">
        <f t="shared" ref="O28:O37" ca="1" si="17">IF(L28&gt;0,N28*100/L28,0)</f>
        <v>89.915488871858415</v>
      </c>
      <c r="P28" s="22">
        <f t="shared" ref="P28:P37" ca="1" si="18">IF(M28&gt;0,N28*100/M28,0)</f>
        <v>90.831883649839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2030348</v>
      </c>
      <c r="M30" s="30">
        <f t="shared" ca="1" si="19"/>
        <v>2009864</v>
      </c>
      <c r="N30" s="30">
        <f t="shared" si="19"/>
        <v>1825597.33</v>
      </c>
      <c r="O30" s="30">
        <f t="shared" ca="1" si="17"/>
        <v>89.915488871858415</v>
      </c>
      <c r="P30" s="30">
        <f t="shared" ca="1" si="18"/>
        <v>90.831883649839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2030348</v>
      </c>
      <c r="M31" s="497">
        <f t="shared" ca="1" si="20"/>
        <v>2009864</v>
      </c>
      <c r="N31" s="497">
        <f t="shared" si="20"/>
        <v>1825597.33</v>
      </c>
      <c r="O31" s="497">
        <f t="shared" ca="1" si="17"/>
        <v>89.915488871858415</v>
      </c>
      <c r="P31" s="497">
        <f t="shared" ca="1" si="18"/>
        <v>90.831883649839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2030348</v>
      </c>
      <c r="M33" s="93">
        <f t="shared" ca="1" si="21"/>
        <v>2009864</v>
      </c>
      <c r="N33" s="93">
        <f t="shared" si="21"/>
        <v>1825597.33</v>
      </c>
      <c r="O33" s="93">
        <f t="shared" ca="1" si="17"/>
        <v>89.915488871858415</v>
      </c>
      <c r="P33" s="93">
        <f t="shared" ca="1" si="18"/>
        <v>90.831883649839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5014676</v>
      </c>
      <c r="M37" s="871">
        <f t="shared" ca="1" si="24"/>
        <v>5249656</v>
      </c>
      <c r="N37" s="871">
        <f t="shared" ca="1" si="24"/>
        <v>4594497.7699999996</v>
      </c>
      <c r="O37" s="871">
        <f t="shared" ca="1" si="17"/>
        <v>91.621029354638253</v>
      </c>
      <c r="P37" s="871">
        <f t="shared" ca="1" si="18"/>
        <v>87.5199778804554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763631</v>
      </c>
      <c r="N41" s="85">
        <f t="shared" ca="1" si="25"/>
        <v>658697</v>
      </c>
      <c r="O41" s="85">
        <f t="shared" ref="O41:O49" ca="1" si="26">IF(L41&gt;0,N41*100/L41,0)</f>
        <v>94.188242931559856</v>
      </c>
      <c r="P41" s="85">
        <f t="shared" ref="P41:P49" ca="1" si="27">IF(M41&gt;0,N41*100/M41,0)</f>
        <v>86.258546339789774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763631</v>
      </c>
      <c r="N43" s="92">
        <f t="shared" ca="1" si="28"/>
        <v>658697</v>
      </c>
      <c r="O43" s="92">
        <f t="shared" ca="1" si="26"/>
        <v>94.188242931559856</v>
      </c>
      <c r="P43" s="92">
        <f t="shared" ca="1" si="27"/>
        <v>86.258546339789774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763631</v>
      </c>
      <c r="N44" s="497">
        <f t="shared" ca="1" si="29"/>
        <v>658697</v>
      </c>
      <c r="O44" s="497">
        <f t="shared" ca="1" si="26"/>
        <v>94.188242931559856</v>
      </c>
      <c r="P44" s="497">
        <f t="shared" ca="1" si="27"/>
        <v>86.258546339789774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IFERROR(__xludf.DUMMYFUNCTION("IMPORTRANGE(""https://docs.google.com/spreadsheets/d/1MeEWN-I1oV_STSDYn1IFDPWt_1FKiwhDph83XaGc0o0/edit?usp=sharing"",""งบพรบ!R47"")"),763631)</f>
        <v>763631</v>
      </c>
      <c r="N46" s="93">
        <f ca="1">IFERROR(__xludf.DUMMYFUNCTION("IMPORTRANGE(""https://docs.google.com/spreadsheets/d/1MeEWN-I1oV_STSDYn1IFDPWt_1FKiwhDph83XaGc0o0/edit?usp=sharing"",""งบพรบ!T47"")"),658697)</f>
        <v>658697</v>
      </c>
      <c r="O46" s="93">
        <f t="shared" ca="1" si="26"/>
        <v>94.188242931559856</v>
      </c>
      <c r="P46" s="93">
        <f t="shared" ca="1" si="27"/>
        <v>86.258546339789774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845300</v>
      </c>
      <c r="N53" s="116">
        <f t="shared" ca="1" si="31"/>
        <v>791819.29</v>
      </c>
      <c r="O53" s="116">
        <f t="shared" ref="O53:O61" ca="1" si="32">IF(L53&gt;0,N53*100/L53,0)</f>
        <v>93.995642212725542</v>
      </c>
      <c r="P53" s="116">
        <f t="shared" ref="P53:P61" ca="1" si="33">IF(M53&gt;0,N53*100/M53,0)</f>
        <v>93.673168105997874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845300</v>
      </c>
      <c r="N55" s="123">
        <f t="shared" ca="1" si="34"/>
        <v>791819.29</v>
      </c>
      <c r="O55" s="123">
        <f t="shared" ca="1" si="32"/>
        <v>93.995642212725542</v>
      </c>
      <c r="P55" s="123">
        <f t="shared" ca="1" si="33"/>
        <v>93.673168105997874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845300</v>
      </c>
      <c r="N56" s="497">
        <f t="shared" ca="1" si="35"/>
        <v>791819.29</v>
      </c>
      <c r="O56" s="497">
        <f t="shared" ca="1" si="32"/>
        <v>93.995642212725542</v>
      </c>
      <c r="P56" s="497">
        <f t="shared" ca="1" si="33"/>
        <v>93.673168105997874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IFERROR(__xludf.DUMMYFUNCTION("IMPORTRANGE(""https://docs.google.com/spreadsheets/d/1MeEWN-I1oV_STSDYn1IFDPWt_1FKiwhDph83XaGc0o0/edit?usp=sharing"",""งบพรบ!AB47"")"),845300)</f>
        <v>845300</v>
      </c>
      <c r="N58" s="93">
        <f ca="1">IFERROR(__xludf.DUMMYFUNCTION("IMPORTRANGE(""https://docs.google.com/spreadsheets/d/1MeEWN-I1oV_STSDYn1IFDPWt_1FKiwhDph83XaGc0o0/edit?usp=sharing"",""งบพรบ!AD47"")"),791819.29)</f>
        <v>791819.29</v>
      </c>
      <c r="O58" s="93">
        <f t="shared" ca="1" si="32"/>
        <v>93.995642212725542</v>
      </c>
      <c r="P58" s="93">
        <f t="shared" ca="1" si="33"/>
        <v>93.673168105997874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1416350</v>
      </c>
      <c r="N66" s="155">
        <f t="shared" ca="1" si="39"/>
        <v>1241482.8799999999</v>
      </c>
      <c r="O66" s="155">
        <f t="shared" ref="O66:O74" ca="1" si="40">IF(L66&gt;0,N66*100/L66,0)</f>
        <v>89.903894561517845</v>
      </c>
      <c r="P66" s="155">
        <f t="shared" ref="P66:P74" ca="1" si="41">IF(M66&gt;0,N66*100/M66,0)</f>
        <v>87.653678822324977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1416350</v>
      </c>
      <c r="N68" s="93">
        <f t="shared" ca="1" si="42"/>
        <v>1241482.8799999999</v>
      </c>
      <c r="O68" s="93">
        <f t="shared" ca="1" si="40"/>
        <v>89.903894561517845</v>
      </c>
      <c r="P68" s="93">
        <f t="shared" ca="1" si="41"/>
        <v>87.653678822324977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1416350</v>
      </c>
      <c r="N69" s="497">
        <f t="shared" ca="1" si="43"/>
        <v>1241482.8799999999</v>
      </c>
      <c r="O69" s="497">
        <f t="shared" ca="1" si="40"/>
        <v>89.903894561517845</v>
      </c>
      <c r="P69" s="497">
        <f t="shared" ca="1" si="41"/>
        <v>87.653678822324977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IFERROR(__xludf.DUMMYFUNCTION("IMPORTRANGE(""https://docs.google.com/spreadsheets/d/1MeEWN-I1oV_STSDYn1IFDPWt_1FKiwhDph83XaGc0o0/edit?usp=sharing"",""งบพรบ!AL47"")"),1416350)</f>
        <v>1416350</v>
      </c>
      <c r="N71" s="93">
        <f ca="1">IFERROR(__xludf.DUMMYFUNCTION("IMPORTRANGE(""https://docs.google.com/spreadsheets/d/1MeEWN-I1oV_STSDYn1IFDPWt_1FKiwhDph83XaGc0o0/edit?usp=sharing"",""งบพรบ!AN47"")"),1241482.88)</f>
        <v>1241482.8799999999</v>
      </c>
      <c r="O71" s="93">
        <f t="shared" ca="1" si="40"/>
        <v>89.903894561517845</v>
      </c>
      <c r="P71" s="93">
        <f t="shared" ca="1" si="41"/>
        <v>87.653678822324977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140780</v>
      </c>
      <c r="N88" s="155">
        <f t="shared" ca="1" si="49"/>
        <v>109740</v>
      </c>
      <c r="O88" s="155">
        <f t="shared" ref="O88:O96" ca="1" si="50">IF(L88&gt;0,N88*100/L88,0)</f>
        <v>77.951413553061514</v>
      </c>
      <c r="P88" s="155">
        <f t="shared" ref="P88:P96" ca="1" si="51">IF(M88&gt;0,N88*100/M88,0)</f>
        <v>77.951413553061514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140780</v>
      </c>
      <c r="N90" s="93">
        <f t="shared" ca="1" si="52"/>
        <v>109740</v>
      </c>
      <c r="O90" s="93">
        <f t="shared" ca="1" si="50"/>
        <v>77.951413553061514</v>
      </c>
      <c r="P90" s="93">
        <f t="shared" ca="1" si="51"/>
        <v>77.951413553061514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140780</v>
      </c>
      <c r="N91" s="497">
        <f t="shared" ca="1" si="53"/>
        <v>109740</v>
      </c>
      <c r="O91" s="497">
        <f t="shared" ca="1" si="50"/>
        <v>77.951413553061514</v>
      </c>
      <c r="P91" s="497">
        <f t="shared" ca="1" si="51"/>
        <v>77.951413553061514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IFERROR(__xludf.DUMMYFUNCTION("IMPORTRANGE(""https://docs.google.com/spreadsheets/d/1MeEWN-I1oV_STSDYn1IFDPWt_1FKiwhDph83XaGc0o0/edit?usp=sharing"",""งบพรบ!AV47"")"),140780)</f>
        <v>140780</v>
      </c>
      <c r="N93" s="93">
        <f ca="1">IFERROR(__xludf.DUMMYFUNCTION("IMPORTRANGE(""https://docs.google.com/spreadsheets/d/1MeEWN-I1oV_STSDYn1IFDPWt_1FKiwhDph83XaGc0o0/edit?usp=sharing"",""งบพรบ!AX47"")"),109740)</f>
        <v>109740</v>
      </c>
      <c r="O93" s="93">
        <f t="shared" ca="1" si="50"/>
        <v>77.951413553061514</v>
      </c>
      <c r="P93" s="93">
        <f t="shared" ca="1" si="51"/>
        <v>77.951413553061514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2</v>
      </c>
      <c r="K100" s="497">
        <f t="shared" ca="1" si="55"/>
        <v>66.666666666666671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/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/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454965</v>
      </c>
      <c r="O132" s="155">
        <f t="shared" ref="O132:O140" ca="1" si="70">IF(L132&gt;0,N132*100/L132,0)</f>
        <v>100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454965</v>
      </c>
      <c r="O134" s="93">
        <f t="shared" ca="1" si="70"/>
        <v>100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145965</v>
      </c>
      <c r="O135" s="497">
        <f t="shared" ca="1" si="70"/>
        <v>100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IFERROR(__xludf.DUMMYFUNCTION("IMPORTRANGE(""https://docs.google.com/spreadsheets/d/1MeEWN-I1oV_STSDYn1IFDPWt_1FKiwhDph83XaGc0o0/edit?usp=sharing"",""งบพรบ!BP47"")"),145965)</f>
        <v>145965</v>
      </c>
      <c r="N137" s="93">
        <f ca="1">IFERROR(__xludf.DUMMYFUNCTION("IMPORTRANGE(""https://docs.google.com/spreadsheets/d/1MeEWN-I1oV_STSDYn1IFDPWt_1FKiwhDph83XaGc0o0/edit?usp=sharing"",""งบพรบ!BR47"")"),145965)</f>
        <v>145965</v>
      </c>
      <c r="O137" s="93">
        <f t="shared" ca="1" si="70"/>
        <v>100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20">
        <f t="shared" ref="I164:J164" ca="1" si="83">I174+I177</f>
        <v>0</v>
      </c>
      <c r="J164" s="920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13400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13400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13400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IFERROR(__xludf.DUMMYFUNCTION("IMPORTRANGE(""https://docs.google.com/spreadsheets/d/1MeEWN-I1oV_STSDYn1IFDPWt_1FKiwhDph83XaGc0o0/edit?usp=sharing"",""งบพรบ!CJ47"")"),13400)</f>
        <v>13400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93940</v>
      </c>
      <c r="N181" s="155">
        <f t="shared" ca="1" si="92"/>
        <v>93940</v>
      </c>
      <c r="O181" s="155">
        <f t="shared" ref="O181:O189" ca="1" si="93">IF(L181&gt;0,N181*100/L181,0)</f>
        <v>121.21290322580646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93940</v>
      </c>
      <c r="N183" s="93">
        <f t="shared" ca="1" si="95"/>
        <v>93940</v>
      </c>
      <c r="O183" s="93">
        <f t="shared" ca="1" si="93"/>
        <v>121.21290322580646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93940</v>
      </c>
      <c r="N184" s="497">
        <f t="shared" ca="1" si="96"/>
        <v>93940</v>
      </c>
      <c r="O184" s="497">
        <f t="shared" ca="1" si="93"/>
        <v>121.21290322580646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IFERROR(__xludf.DUMMYFUNCTION("IMPORTRANGE(""https://docs.google.com/spreadsheets/d/1MeEWN-I1oV_STSDYn1IFDPWt_1FKiwhDph83XaGc0o0/edit?usp=sharing"",""งบพรบ!CT47"")"),93940)</f>
        <v>93940</v>
      </c>
      <c r="N186" s="93">
        <f ca="1">IFERROR(__xludf.DUMMYFUNCTION("IMPORTRANGE(""https://docs.google.com/spreadsheets/d/1MeEWN-I1oV_STSDYn1IFDPWt_1FKiwhDph83XaGc0o0/edit?usp=sharing"",""งบพรบ!CV47"")"),93940)</f>
        <v>93940</v>
      </c>
      <c r="O186" s="93">
        <f t="shared" ca="1" si="93"/>
        <v>121.21290322580646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60440</v>
      </c>
      <c r="O198" s="155">
        <f ca="1">IF(L198&gt;0,N198*100/L198,0)</f>
        <v>137.36363636363637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7">
        <v>19750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7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7">
        <v>10790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7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7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7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13500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7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7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IFERROR(__xludf.DUMMYFUNCTION("IMPORTRANGE(""https://docs.google.com/spreadsheets/d/1MeEWN-I1oV_STSDYn1IFDPWt_1FKiwhDph83XaGc0o0/edit?usp=sharing"",""งบพรบ!DD47"")"),26900)</f>
        <v>26900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50</v>
      </c>
      <c r="J276" s="883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22630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22630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22630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IFERROR(__xludf.DUMMYFUNCTION("IMPORTRANGE(""https://docs.google.com/spreadsheets/d/1MeEWN-I1oV_STSDYn1IFDPWt_1FKiwhDph83XaGc0o0/edit?usp=sharing"",""งบพรบ!DN47"")"),22630)</f>
        <v>22630</v>
      </c>
      <c r="N282" s="93">
        <f ca="1">IFERROR(__xludf.DUMMYFUNCTION("IMPORTRANGE(""https://docs.google.com/spreadsheets/d/1MeEWN-I1oV_STSDYn1IFDPWt_1FKiwhDph83XaGc0o0/edit?usp=sharing"",""งบพรบ!DP47"")"),22630)</f>
        <v>22630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IFERROR(__xludf.DUMMYFUNCTION("IMPORTRANGE(""https://docs.google.com/spreadsheets/d/1QqKyyYR6Q21VydFLVH3TRQUabQu_ym0Zz7PgGX0-kHA/edit?usp=sharing"",""แผน!EB47"")"),5)</f>
        <v>5</v>
      </c>
      <c r="J288" s="678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4809</v>
      </c>
      <c r="K327" s="445">
        <f ca="1">IF(I327&gt;0,J327*100/I327,0)</f>
        <v>126.55263157894737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151440</v>
      </c>
      <c r="O328" s="155">
        <f t="shared" ref="O328:O336" ca="1" si="150">IF(L328&gt;0,N328*100/L328,0)</f>
        <v>85.559322033898312</v>
      </c>
      <c r="P328" s="155">
        <f t="shared" ref="P328:P336" ca="1" si="151">IF(M328&gt;0,N328*100/M328,0)</f>
        <v>84.367688022284128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151440</v>
      </c>
      <c r="O330" s="93">
        <f t="shared" ca="1" si="150"/>
        <v>85.559322033898312</v>
      </c>
      <c r="P330" s="93">
        <f t="shared" ca="1" si="151"/>
        <v>84.367688022284128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151440</v>
      </c>
      <c r="O331" s="497">
        <f t="shared" ca="1" si="150"/>
        <v>85.559322033898312</v>
      </c>
      <c r="P331" s="497">
        <f t="shared" ca="1" si="151"/>
        <v>84.367688022284128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IFERROR(__xludf.DUMMYFUNCTION("IMPORTRANGE(""https://docs.google.com/spreadsheets/d/1MeEWN-I1oV_STSDYn1IFDPWt_1FKiwhDph83XaGc0o0/edit?usp=sharing"",""งบพรบ!ER47"")"),179500)</f>
        <v>179500</v>
      </c>
      <c r="N333" s="93">
        <f ca="1">IFERROR(__xludf.DUMMYFUNCTION("IMPORTRANGE(""https://docs.google.com/spreadsheets/d/1MeEWN-I1oV_STSDYn1IFDPWt_1FKiwhDph83XaGc0o0/edit?usp=sharing"",""งบพรบ!ET47"")"),151440)</f>
        <v>151440</v>
      </c>
      <c r="O333" s="93">
        <f t="shared" ca="1" si="150"/>
        <v>85.559322033898312</v>
      </c>
      <c r="P333" s="93">
        <f t="shared" ca="1" si="151"/>
        <v>84.367688022284128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IFERROR(__xludf.DUMMYFUNCTION("IMPORTRANGE(""https://docs.google.com/spreadsheets/d/1kVcqe37tkHyjCSG3S0O1AXqVkqjo8mSIZil3BcpIysc/edit?usp=sharing"",""ศูนย์!D47"")"),3979)</f>
        <v>3979</v>
      </c>
      <c r="K338" s="497">
        <f ca="1">IF(I338&gt;0,J338*100/I338,0)</f>
        <v>104.71052631578948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1292260</v>
      </c>
      <c r="N345" s="155">
        <f t="shared" ca="1" si="155"/>
        <v>1045883.6</v>
      </c>
      <c r="O345" s="155">
        <f t="shared" ref="O345:O353" ca="1" si="156">IF(L345&gt;0,N345*100/L345,0)</f>
        <v>87.722778588562903</v>
      </c>
      <c r="P345" s="155">
        <f t="shared" ref="P345:P353" ca="1" si="157">IF(M345&gt;0,N345*100/M345,0)</f>
        <v>80.934455914444456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1292260</v>
      </c>
      <c r="N347" s="93">
        <f t="shared" ca="1" si="158"/>
        <v>1045883.6</v>
      </c>
      <c r="O347" s="93">
        <f t="shared" ca="1" si="156"/>
        <v>87.722778588562903</v>
      </c>
      <c r="P347" s="93">
        <f t="shared" ca="1" si="157"/>
        <v>80.934455914444456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1218160</v>
      </c>
      <c r="N348" s="497">
        <f t="shared" ca="1" si="159"/>
        <v>971783.6</v>
      </c>
      <c r="O348" s="497">
        <f t="shared" ca="1" si="156"/>
        <v>86.909172211490301</v>
      </c>
      <c r="P348" s="497">
        <f t="shared" ca="1" si="157"/>
        <v>79.774709397780256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IFERROR(__xludf.DUMMYFUNCTION("IMPORTRANGE(""https://docs.google.com/spreadsheets/d/1MeEWN-I1oV_STSDYn1IFDPWt_1FKiwhDph83XaGc0o0/edit?usp=sharing"",""งบพรบ!FB47"")"),1218160)</f>
        <v>1218160</v>
      </c>
      <c r="N350" s="93">
        <f ca="1">IFERROR(__xludf.DUMMYFUNCTION("IMPORTRANGE(""https://docs.google.com/spreadsheets/d/1MeEWN-I1oV_STSDYn1IFDPWt_1FKiwhDph83XaGc0o0/edit?usp=sharing"",""งบพรบ!FD47"")"),971783.6)</f>
        <v>971783.6</v>
      </c>
      <c r="O350" s="93">
        <f t="shared" ca="1" si="156"/>
        <v>86.909172211490301</v>
      </c>
      <c r="P350" s="93">
        <f t="shared" ca="1" si="157"/>
        <v>79.774709397780256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76</v>
      </c>
      <c r="K355" s="465">
        <f ca="1">IF(I355&gt;0,J355*100/I355,0)</f>
        <v>19.947506561679791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IFERROR(__xludf.DUMMYFUNCTION("IMPORTRANGE(""https://docs.google.com/spreadsheets/d/1XWAQStnk-4SwqDmLtmXYiTMKHgktTP8We1SCoS47DrQ/edit?usp=sharing"",""จัดที่ดิน!W47"")"),275)</f>
        <v>275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IFERROR(__xludf.DUMMYFUNCTION("IMPORTRANGE(""https://docs.google.com/spreadsheets/d/1XWAQStnk-4SwqDmLtmXYiTMKHgktTP8We1SCoS47DrQ/edit?usp=sharing"",""จัดที่ดิน!X47"")"),3054.02)</f>
        <v>3054.02</v>
      </c>
      <c r="K359" s="497">
        <f t="shared" ca="1" si="161"/>
        <v>74.488292682926826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IFERROR(__xludf.DUMMYFUNCTION("IMPORTRANGE(""https://docs.google.com/spreadsheets/d/1XWAQStnk-4SwqDmLtmXYiTMKHgktTP8We1SCoS47DrQ/edit?usp=sharing"",""จัดที่ดิน!Y47"")"),284)</f>
        <v>284</v>
      </c>
      <c r="K360" s="497">
        <f t="shared" ca="1" si="161"/>
        <v>74.540682414698168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IFERROR(__xludf.DUMMYFUNCTION("IMPORTRANGE(""https://docs.google.com/spreadsheets/d/1XWAQStnk-4SwqDmLtmXYiTMKHgktTP8We1SCoS47DrQ/edit?usp=sharing"",""จัดที่ดิน!Z47"")"),3181.65)</f>
        <v>3181.65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IFERROR(__xludf.DUMMYFUNCTION("IMPORTRANGE(""https://docs.google.com/spreadsheets/d/1XWAQStnk-4SwqDmLtmXYiTMKHgktTP8We1SCoS47DrQ/edit?usp=sharing"",""จัดที่ดิน!AA47"")"),76)</f>
        <v>76</v>
      </c>
      <c r="K362" s="497">
        <f t="shared" ca="1" si="161"/>
        <v>19.947506561679791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IFERROR(__xludf.DUMMYFUNCTION("IMPORTRANGE(""https://docs.google.com/spreadsheets/d/1XWAQStnk-4SwqDmLtmXYiTMKHgktTP8We1SCoS47DrQ/edit?usp=sharing"",""จัดที่ดิน!AB47"")"),743.28)</f>
        <v>743.28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514</v>
      </c>
      <c r="K364" s="479">
        <f t="shared" ca="1" si="161"/>
        <v>64.169787765293378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IFERROR(__xludf.DUMMYFUNCTION("IMPORTRANGE(""https://docs.google.com/spreadsheets/d/1XWAQStnk-4SwqDmLtmXYiTMKHgktTP8We1SCoS47DrQ/edit?usp=sharing"",""จัดที่ดิน!G47"")"),12)</f>
        <v>12</v>
      </c>
      <c r="K370" s="497">
        <f t="shared" ca="1" si="163"/>
        <v>120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IFERROR(__xludf.DUMMYFUNCTION("IMPORTRANGE(""https://docs.google.com/spreadsheets/d/1XWAQStnk-4SwqDmLtmXYiTMKHgktTP8We1SCoS47DrQ/edit?usp=sharing"",""จัดที่ดิน!H47"")"),161.15)</f>
        <v>161.15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502</v>
      </c>
      <c r="K374" s="491">
        <f t="shared" ca="1" si="163"/>
        <v>63.463969658659927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IFERROR(__xludf.DUMMYFUNCTION("IMPORTRANGE(""https://docs.google.com/spreadsheets/d/1XWAQStnk-4SwqDmLtmXYiTMKHgktTP8We1SCoS47DrQ/edit?usp=sharing"",""จัดที่ดิน!AH47"")"),272)</f>
        <v>272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IFERROR(__xludf.DUMMYFUNCTION("IMPORTRANGE(""https://docs.google.com/spreadsheets/d/1XWAQStnk-4SwqDmLtmXYiTMKHgktTP8We1SCoS47DrQ/edit?usp=sharing"",""จัดที่ดิน!AI47"")"),3020.5)</f>
        <v>3020.5</v>
      </c>
      <c r="K378" s="497">
        <f t="shared" ca="1" si="164"/>
        <v>75.512500000000003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IFERROR(__xludf.DUMMYFUNCTION("IMPORTRANGE(""https://docs.google.com/spreadsheets/d/1XWAQStnk-4SwqDmLtmXYiTMKHgktTP8We1SCoS47DrQ/edit?usp=sharing"",""จัดที่ดิน!AJ47"")"),797)</f>
        <v>797</v>
      </c>
      <c r="K379" s="497">
        <f t="shared" ca="1" si="164"/>
        <v>100.75853350189634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IFERROR(__xludf.DUMMYFUNCTION("IMPORTRANGE(""https://docs.google.com/spreadsheets/d/1XWAQStnk-4SwqDmLtmXYiTMKHgktTP8We1SCoS47DrQ/edit?usp=sharing"",""จัดที่ดิน!AK47"")"),11207.21)</f>
        <v>11207.21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IFERROR(__xludf.DUMMYFUNCTION("IMPORTRANGE(""https://docs.google.com/spreadsheets/d/1XWAQStnk-4SwqDmLtmXYiTMKHgktTP8We1SCoS47DrQ/edit?usp=sharing"",""จัดที่ดิน!AL47"")"),502)</f>
        <v>502</v>
      </c>
      <c r="K381" s="497">
        <f t="shared" ca="1" si="164"/>
        <v>63.463969658659927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IFERROR(__xludf.DUMMYFUNCTION("IMPORTRANGE(""https://docs.google.com/spreadsheets/d/1XWAQStnk-4SwqDmLtmXYiTMKHgktTP8We1SCoS47DrQ/edit?usp=sharing"",""จัดที่ดิน!AM47"")"),7470.86)</f>
        <v>7470.86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2030348</v>
      </c>
      <c r="M414" s="552">
        <f t="shared" ca="1" si="181"/>
        <v>2009864</v>
      </c>
      <c r="N414" s="552">
        <f t="shared" si="181"/>
        <v>1825597.33</v>
      </c>
      <c r="O414" s="552">
        <f ca="1">IF(L414&gt;0,N414*100/L414,0)</f>
        <v>89.915488871858415</v>
      </c>
      <c r="P414" s="552">
        <f ca="1">IF(M414&gt;0,N414*100/M414,0)</f>
        <v>90.831883649839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68488</v>
      </c>
      <c r="O419" s="155">
        <f t="shared" ref="O419:O424" ca="1" si="185">IF(L419&gt;0,N419*100/L419,0)</f>
        <v>87.068395626748028</v>
      </c>
      <c r="P419" s="155">
        <f t="shared" ref="P419:P424" ca="1" si="186">IF(M419&gt;0,N419*100/M419,0)</f>
        <v>87.068395626748028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68488</v>
      </c>
      <c r="O421" s="93">
        <f t="shared" ca="1" si="185"/>
        <v>87.068395626748028</v>
      </c>
      <c r="P421" s="93">
        <f t="shared" ca="1" si="186"/>
        <v>87.068395626748028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68488</v>
      </c>
      <c r="O422" s="497">
        <f t="shared" ca="1" si="185"/>
        <v>87.068395626748028</v>
      </c>
      <c r="P422" s="497">
        <f t="shared" ca="1" si="186"/>
        <v>87.068395626748028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68488</v>
      </c>
      <c r="O424" s="93">
        <f t="shared" ca="1" si="185"/>
        <v>87.068395626748028</v>
      </c>
      <c r="P424" s="93">
        <f t="shared" ca="1" si="186"/>
        <v>87.068395626748028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56559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11929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686871.25</v>
      </c>
      <c r="O444" s="195">
        <f t="shared" ref="O444:O449" ca="1" si="198">IF(L444&gt;0,N444*100/L444,0)</f>
        <v>93.683338698062144</v>
      </c>
      <c r="P444" s="195">
        <f t="shared" ref="P444:P449" ca="1" si="199">IF(M444&gt;0,N444*100/M444,0)</f>
        <v>95.571344093502162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686871.25</v>
      </c>
      <c r="O446" s="93">
        <f t="shared" ca="1" si="198"/>
        <v>93.683338698062144</v>
      </c>
      <c r="P446" s="93">
        <f t="shared" ca="1" si="199"/>
        <v>95.571344093502162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686871.25</v>
      </c>
      <c r="O447" s="497">
        <f t="shared" ca="1" si="198"/>
        <v>93.683338698062144</v>
      </c>
      <c r="P447" s="497">
        <f t="shared" ca="1" si="199"/>
        <v>95.571344093502162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686871.25</v>
      </c>
      <c r="O449" s="93">
        <f t="shared" ca="1" si="198"/>
        <v>93.683338698062144</v>
      </c>
      <c r="P449" s="93">
        <f t="shared" ca="1" si="199"/>
        <v>95.571344093502162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113161.25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56180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399480</v>
      </c>
      <c r="O467" s="195">
        <f t="shared" ref="O467:O472" ca="1" si="207">IF(L467&gt;0,N467*100/L467,0)</f>
        <v>96.261864657958085</v>
      </c>
      <c r="P467" s="195">
        <f t="shared" ref="P467:P472" ca="1" si="208">IF(M467&gt;0,N467*100/M467,0)</f>
        <v>96.261864657958085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399480</v>
      </c>
      <c r="O469" s="93">
        <f t="shared" ca="1" si="207"/>
        <v>96.261864657958085</v>
      </c>
      <c r="P469" s="93">
        <f t="shared" ca="1" si="208"/>
        <v>96.261864657958085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399480</v>
      </c>
      <c r="O470" s="497">
        <f t="shared" ca="1" si="207"/>
        <v>96.261864657958085</v>
      </c>
      <c r="P470" s="497">
        <f t="shared" ca="1" si="208"/>
        <v>96.261864657958085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399480</v>
      </c>
      <c r="O472" s="93">
        <f t="shared" ca="1" si="207"/>
        <v>96.261864657958085</v>
      </c>
      <c r="P472" s="93">
        <f t="shared" ca="1" si="208"/>
        <v>96.261864657958085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23390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IFERROR(__xludf.DUMMYFUNCTION("IMPORTRANGE(""https://docs.google.com/spreadsheets/d/1QqKyyYR6Q21VydFLVH3TRQUabQu_ym0Zz7PgGX0-kHA/edit?usp=sharing"",""แผน!GU47"")"),0)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3345</v>
      </c>
      <c r="J543" s="684">
        <f t="shared" si="235"/>
        <v>3345</v>
      </c>
      <c r="K543" s="685">
        <f t="shared" ca="1" si="234"/>
        <v>100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361611</v>
      </c>
      <c r="M544" s="155">
        <f t="shared" ca="1" si="236"/>
        <v>361611</v>
      </c>
      <c r="N544" s="155">
        <f t="shared" si="236"/>
        <v>336465</v>
      </c>
      <c r="O544" s="155">
        <f t="shared" ref="O544:O549" ca="1" si="237">IF(L544&gt;0,N544*100/L544,0)</f>
        <v>93.046118619179168</v>
      </c>
      <c r="P544" s="155">
        <f t="shared" ref="P544:P549" ca="1" si="238">IF(M544&gt;0,N544*100/M544,0)</f>
        <v>93.046118619179168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361611</v>
      </c>
      <c r="M546" s="93">
        <f t="shared" ca="1" si="240"/>
        <v>361611</v>
      </c>
      <c r="N546" s="93">
        <f t="shared" si="240"/>
        <v>336465</v>
      </c>
      <c r="O546" s="93">
        <f t="shared" ca="1" si="237"/>
        <v>93.046118619179168</v>
      </c>
      <c r="P546" s="93">
        <f t="shared" ca="1" si="238"/>
        <v>93.046118619179168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361611</v>
      </c>
      <c r="M547" s="497">
        <f t="shared" ca="1" si="241"/>
        <v>361611</v>
      </c>
      <c r="N547" s="497">
        <f t="shared" si="241"/>
        <v>336465</v>
      </c>
      <c r="O547" s="497">
        <f t="shared" ca="1" si="237"/>
        <v>93.046118619179168</v>
      </c>
      <c r="P547" s="497">
        <f t="shared" ca="1" si="238"/>
        <v>93.046118619179168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IFERROR(__xludf.DUMMYFUNCTION("IMPORTRANGE(""https://docs.google.com/spreadsheets/d/1QqKyyYR6Q21VydFLVH3TRQUabQu_ym0Zz7PgGX0-kHA/edit?usp=sharing"",""แผน!HB47"")"),361611)</f>
        <v>361611</v>
      </c>
      <c r="M549" s="93">
        <f ca="1">L549</f>
        <v>361611</v>
      </c>
      <c r="N549" s="93">
        <f>N550+N551+N552+N553+N554</f>
        <v>336465</v>
      </c>
      <c r="O549" s="93">
        <f t="shared" ca="1" si="237"/>
        <v>93.046118619179168</v>
      </c>
      <c r="P549" s="93">
        <f t="shared" ca="1" si="238"/>
        <v>93.046118619179168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116124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220341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3345</v>
      </c>
      <c r="J559" s="705">
        <f t="shared" si="245"/>
        <v>3345</v>
      </c>
      <c r="K559" s="674">
        <f t="shared" ref="K559:K561" ca="1" si="246">IF(I559&gt;0,J559*100/I559,0)</f>
        <v>100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8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8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8">
        <f t="shared" ref="J576:J577" si="250">J578+J580+J582+J588+J590</f>
        <v>3345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8">
        <f t="shared" si="250"/>
        <v>1178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86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16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5126.55</v>
      </c>
      <c r="J592" s="705">
        <f t="shared" si="253"/>
        <v>5127</v>
      </c>
      <c r="K592" s="674">
        <f t="shared" ref="K592:K594" ca="1" si="254">IF(I592&gt;0,J592*100/I592,0)</f>
        <v>100.00877783304561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5127</v>
      </c>
      <c r="K593" s="411">
        <f t="shared" ca="1" si="254"/>
        <v>100.00877783304561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353</v>
      </c>
      <c r="K594" s="411">
        <f t="shared" ca="1" si="254"/>
        <v>100.85714285714286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4674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318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109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3330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209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2433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141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>J605+J607</f>
        <v>363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>J605+J608</f>
        <v>25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359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90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10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7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8">J614+J616</f>
        <v>0</v>
      </c>
      <c r="K612" s="714">
        <f t="shared" si="257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8"/>
        <v>0</v>
      </c>
      <c r="K613" s="714">
        <f t="shared" si="257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IFERROR(__xludf.DUMMYFUNCTION("IMPORTRANGE(""https://docs.google.com/spreadsheets/d/1QqKyyYR6Q21VydFLVH3TRQUabQu_ym0Zz7PgGX0-kHA/edit?usp=sharing"",""แผน!HL47"")"),1)</f>
        <v>1</v>
      </c>
      <c r="J620" s="725">
        <f t="shared" ref="J620:J621" si="259">J622+J624+J626</f>
        <v>0</v>
      </c>
      <c r="K620" s="726">
        <f t="shared" ref="K620:K621" ca="1" si="260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IFERROR(__xludf.DUMMYFUNCTION("IMPORTRANGE(""https://docs.google.com/spreadsheets/d/1QqKyyYR6Q21VydFLVH3TRQUabQu_ym0Zz7PgGX0-kHA/edit?usp=sharing"",""แผน!HK47"")"),1)</f>
        <v>1</v>
      </c>
      <c r="J621" s="725">
        <f t="shared" si="259"/>
        <v>0</v>
      </c>
      <c r="K621" s="726">
        <f t="shared" ca="1" si="260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1">I651</f>
        <v>230</v>
      </c>
      <c r="J628" s="738">
        <f t="shared" ca="1" si="261"/>
        <v>57</v>
      </c>
      <c r="K628" s="739">
        <f ca="1">IF(I628&gt;0,J628*100/I628,0)</f>
        <v>24.782608695652176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321703.07999999996</v>
      </c>
      <c r="O629" s="195">
        <f t="shared" ref="O629:O634" ca="1" si="263">IF(L629&gt;0,N629*100/L629,0)</f>
        <v>75.997042356665318</v>
      </c>
      <c r="P629" s="195">
        <f t="shared" ref="P629:P634" ca="1" si="264">IF(M629&gt;0,N629*100/M629,0)</f>
        <v>75.997042356665318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321703.07999999996</v>
      </c>
      <c r="O631" s="93">
        <f t="shared" ca="1" si="263"/>
        <v>75.997042356665318</v>
      </c>
      <c r="P631" s="93">
        <f t="shared" ca="1" si="264"/>
        <v>75.997042356665318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321703.07999999996</v>
      </c>
      <c r="O632" s="497">
        <f t="shared" ca="1" si="263"/>
        <v>75.997042356665318</v>
      </c>
      <c r="P632" s="497">
        <f t="shared" ca="1" si="264"/>
        <v>75.997042356665318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321703.07999999996</v>
      </c>
      <c r="O634" s="93">
        <f t="shared" ca="1" si="263"/>
        <v>75.997042356665318</v>
      </c>
      <c r="P634" s="93">
        <f t="shared" ca="1" si="264"/>
        <v>75.997042356665318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116124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205579.08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IFERROR(__xludf.DUMMYFUNCTION("IMPORTRANGE(""https://docs.google.com/spreadsheets/d/1XWAQStnk-4SwqDmLtmXYiTMKHgktTP8We1SCoS47DrQ/edit?usp=sharing"",""จัดที่ดิน!AS47"")"),235)</f>
        <v>235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IFERROR(__xludf.DUMMYFUNCTION("IMPORTRANGE(""https://docs.google.com/spreadsheets/d/1XWAQStnk-4SwqDmLtmXYiTMKHgktTP8We1SCoS47DrQ/edit?usp=sharing"",""จัดที่ดิน!AT47"")"),104.56)</f>
        <v>104.56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IFERROR(__xludf.DUMMYFUNCTION("IMPORTRANGE(""https://docs.google.com/spreadsheets/d/1XWAQStnk-4SwqDmLtmXYiTMKHgktTP8We1SCoS47DrQ/edit?usp=sharing"",""จัดที่ดิน!AU47"")"),234)</f>
        <v>234</v>
      </c>
      <c r="K647" s="163">
        <f t="shared" ca="1" si="270"/>
        <v>101.73913043478261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IFERROR(__xludf.DUMMYFUNCTION("IMPORTRANGE(""https://docs.google.com/spreadsheets/d/1XWAQStnk-4SwqDmLtmXYiTMKHgktTP8We1SCoS47DrQ/edit?usp=sharing"",""จัดที่ดิน!AV47"")"),104.53)</f>
        <v>104.53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IFERROR(__xludf.DUMMYFUNCTION("IMPORTRANGE(""https://docs.google.com/spreadsheets/d/1XWAQStnk-4SwqDmLtmXYiTMKHgktTP8We1SCoS47DrQ/edit?usp=sharing"",""จัดที่ดิน!AW47"")"),165)</f>
        <v>165</v>
      </c>
      <c r="K649" s="163">
        <f t="shared" ca="1" si="270"/>
        <v>71.739130434782609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IFERROR(__xludf.DUMMYFUNCTION("IMPORTRANGE(""https://docs.google.com/spreadsheets/d/1XWAQStnk-4SwqDmLtmXYiTMKHgktTP8We1SCoS47DrQ/edit?usp=sharing"",""จัดที่ดิน!AX47"")"),69.22)</f>
        <v>69.22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IFERROR(__xludf.DUMMYFUNCTION("IMPORTRANGE(""https://docs.google.com/spreadsheets/d/1XWAQStnk-4SwqDmLtmXYiTMKHgktTP8We1SCoS47DrQ/edit?usp=sharing"",""จัดที่ดิน!AY47"")"),57)</f>
        <v>57</v>
      </c>
      <c r="K651" s="163">
        <f t="shared" ca="1" si="270"/>
        <v>24.782608695652176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IFERROR(__xludf.DUMMYFUNCTION("IMPORTRANGE(""https://docs.google.com/spreadsheets/d/1XWAQStnk-4SwqDmLtmXYiTMKHgktTP8We1SCoS47DrQ/edit?usp=sharing"",""จัดที่ดิน!AZ47"")"),25)</f>
        <v>25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1">I669</f>
        <v>100</v>
      </c>
      <c r="J654" s="705">
        <f t="shared" si="271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6400</v>
      </c>
      <c r="O655" s="195">
        <f t="shared" ref="O655:O660" ca="1" si="273">IF(L655&gt;0,N655*100/L655,0)</f>
        <v>51.612903225806448</v>
      </c>
      <c r="P655" s="195">
        <f t="shared" ref="P655:P660" ca="1" si="274">IF(M655&gt;0,N655*100/M655,0)</f>
        <v>51.612903225806448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6400</v>
      </c>
      <c r="O657" s="93">
        <f t="shared" ca="1" si="273"/>
        <v>51.612903225806448</v>
      </c>
      <c r="P657" s="93">
        <f t="shared" ca="1" si="274"/>
        <v>51.612903225806448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6400</v>
      </c>
      <c r="O658" s="497">
        <f t="shared" ca="1" si="273"/>
        <v>51.612903225806448</v>
      </c>
      <c r="P658" s="497">
        <f t="shared" ca="1" si="274"/>
        <v>51.612903225806448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6400</v>
      </c>
      <c r="O660" s="93">
        <f t="shared" ca="1" si="273"/>
        <v>51.612903225806448</v>
      </c>
      <c r="P660" s="93">
        <f t="shared" ca="1" si="274"/>
        <v>51.612903225806448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6400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IFERROR(__xludf.DUMMYFUNCTION("IMPORTRANGE(""https://docs.google.com/spreadsheets/d/1QqKyyYR6Q21VydFLVH3TRQUabQu_ym0Zz7PgGX0-kHA/edit?usp=sharing"",""แผน!IA47"")"),100)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IFERROR(__xludf.DUMMYFUNCTION("IMPORTRANGE(""https://docs.google.com/spreadsheets/d/1QqKyyYR6Q21VydFLVH3TRQUabQu_ym0Zz7PgGX0-kHA/edit?usp=sharing"",""แผน!IB47"")"),0)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190</v>
      </c>
      <c r="N685" s="195">
        <f t="shared" si="281"/>
        <v>6190</v>
      </c>
      <c r="O685" s="195">
        <f t="shared" ref="O685:O688" ca="1" si="282">IF(L685&gt;0,N685*100/L685,0)</f>
        <v>100</v>
      </c>
      <c r="P685" s="195">
        <f t="shared" ref="P685:P688" ca="1" si="283">IF(M685&gt;0,N685*100/M685,0)</f>
        <v>3257.8947368421054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190</v>
      </c>
      <c r="N687" s="93">
        <f t="shared" si="284"/>
        <v>6190</v>
      </c>
      <c r="O687" s="93">
        <f t="shared" ca="1" si="282"/>
        <v>100</v>
      </c>
      <c r="P687" s="93">
        <f t="shared" ca="1" si="283"/>
        <v>3257.8947368421054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190</v>
      </c>
      <c r="N688" s="497">
        <f t="shared" si="285"/>
        <v>6190</v>
      </c>
      <c r="O688" s="497">
        <f t="shared" ca="1" si="282"/>
        <v>100</v>
      </c>
      <c r="P688" s="497">
        <f t="shared" ca="1" si="283"/>
        <v>3257.8947368421054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L690-6000</f>
        <v>190</v>
      </c>
      <c r="N690" s="93">
        <f>N691+N692+N693+N694</f>
        <v>6190</v>
      </c>
      <c r="O690" s="93">
        <f ca="1">IF(L690&gt;0,N690*100/L690,0)</f>
        <v>100</v>
      </c>
      <c r="P690" s="93">
        <f ca="1">IF(M690&gt;0,N690*100/M690,0)</f>
        <v>3257.8947368421054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6190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IFERROR(__xludf.DUMMYFUNCTION("IMPORTRANGE(""https://docs.google.com/spreadsheets/d/1QqKyyYR6Q21VydFLVH3TRQUabQu_ym0Zz7PgGX0-kHA/edit?usp=sharing"",""แผน!IE47"")"),20)</f>
        <v>20</v>
      </c>
      <c r="J701" s="678">
        <f>J704+J707</f>
        <v>376.40999999999997</v>
      </c>
      <c r="K701" s="195">
        <f t="shared" ca="1" si="289"/>
        <v>1882.05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2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3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23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28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IFERROR(__xludf.DUMMYFUNCTION("IMPORTRANGE(""https://docs.google.com/spreadsheets/d/1QqKyyYR6Q21VydFLVH3TRQUabQu_ym0Zz7PgGX0-kHA/edit?usp=sharing"",""แผน!IG47"")"),0)</f>
        <v>0</v>
      </c>
      <c r="J707" s="215">
        <v>327.45999999999998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IFERROR(__xludf.DUMMYFUNCTION("IMPORTRANGE(""https://docs.google.com/spreadsheets/d/1QqKyyYR6Q21VydFLVH3TRQUabQu_ym0Zz7PgGX0-kHA/edit?usp=sharing"",""แผน!IH47"")"),0)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IFERROR(__xludf.DUMMYFUNCTION("IMPORTRANGE(""https://docs.google.com/spreadsheets/d/1XWAQStnk-4SwqDmLtmXYiTMKHgktTP8We1SCoS47DrQ/edit?usp=sharing"",""จัดที่ดิน!BF47"")"),18)</f>
        <v>18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IFERROR(__xludf.DUMMYFUNCTION("IMPORTRANGE(""https://docs.google.com/spreadsheets/d/1XWAQStnk-4SwqDmLtmXYiTMKHgktTP8We1SCoS47DrQ/edit?usp=sharing"",""จัดที่ดิน!BG47"")"),19)</f>
        <v>19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IFERROR(__xludf.DUMMYFUNCTION("IMPORTRANGE(""https://docs.google.com/spreadsheets/d/1XWAQStnk-4SwqDmLtmXYiTMKHgktTP8We1SCoS47DrQ/edit?usp=sharing"",""จัดที่ดิน!BH47"")"),120.6)</f>
        <v>120.6</v>
      </c>
      <c r="K720" s="497">
        <f t="shared" ref="K720:K723" ca="1" si="290">IF(I720&gt;0,J720*100/I720,0)</f>
        <v>156.62337662337663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IFERROR(__xludf.DUMMYFUNCTION("IMPORTRANGE(""https://docs.google.com/spreadsheets/d/1QqKyyYR6Q21VydFLVH3TRQUabQu_ym0Zz7PgGX0-kHA/edit?usp=sharing"",""แผน!IJ47"")"),4)</f>
        <v>4</v>
      </c>
      <c r="J721" s="678">
        <f ca="1">J723+J726</f>
        <v>0</v>
      </c>
      <c r="K721" s="195">
        <f t="shared" ca="1" si="290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IFERROR(__xludf.DUMMYFUNCTION("IMPORTRANGE(""https://docs.google.com/spreadsheets/d/1QqKyyYR6Q21VydFLVH3TRQUabQu_ym0Zz7PgGX0-kHA/edit?usp=sharing"",""แผน!IK47"")"),40)</f>
        <v>40</v>
      </c>
      <c r="J722" s="678">
        <f ca="1">J725+J728</f>
        <v>0</v>
      </c>
      <c r="K722" s="195">
        <f t="shared" ca="1" si="290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IFERROR(__xludf.DUMMYFUNCTION("IMPORTRANGE(""https://docs.google.com/spreadsheets/d/1QqKyyYR6Q21VydFLVH3TRQUabQu_ym0Zz7PgGX0-kHA/edit?usp=sharing"",""แผน!IP47"")"),0)</f>
        <v>0</v>
      </c>
      <c r="J729" s="678">
        <f>J732+J735</f>
        <v>0</v>
      </c>
      <c r="K729" s="195">
        <f t="shared" ca="1" si="292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3">L738+L739</f>
        <v>0</v>
      </c>
      <c r="M737" s="644">
        <f t="shared" si="293"/>
        <v>0</v>
      </c>
      <c r="N737" s="644">
        <f t="shared" si="293"/>
        <v>0</v>
      </c>
      <c r="O737" s="644">
        <f t="shared" ref="O737:O742" si="294">IF(L737&gt;0,N737*100/L737,0)</f>
        <v>0</v>
      </c>
      <c r="P737" s="644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7">L741+L742</f>
        <v>0</v>
      </c>
      <c r="M740" s="644">
        <f t="shared" si="297"/>
        <v>0</v>
      </c>
      <c r="N740" s="644">
        <f t="shared" si="297"/>
        <v>0</v>
      </c>
      <c r="O740" s="644">
        <f t="shared" si="294"/>
        <v>0</v>
      </c>
      <c r="P740" s="644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8">L748+L749</f>
        <v>0</v>
      </c>
      <c r="M747" s="644">
        <f t="shared" si="298"/>
        <v>0</v>
      </c>
      <c r="N747" s="644">
        <f t="shared" si="298"/>
        <v>0</v>
      </c>
      <c r="O747" s="644">
        <f t="shared" ref="O747:O749" si="299">IF(L747&gt;0,N747*100/L747,0)</f>
        <v>0</v>
      </c>
      <c r="P747" s="644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1">L755+L756</f>
        <v>0</v>
      </c>
      <c r="M754" s="644">
        <f t="shared" si="301"/>
        <v>0</v>
      </c>
      <c r="N754" s="644">
        <f t="shared" si="301"/>
        <v>0</v>
      </c>
      <c r="O754" s="644">
        <f t="shared" ref="O754:O759" si="302">IF(L754&gt;0,N754*100/L754,0)</f>
        <v>0</v>
      </c>
      <c r="P754" s="644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5">L758+L759</f>
        <v>0</v>
      </c>
      <c r="M757" s="644">
        <f t="shared" si="305"/>
        <v>0</v>
      </c>
      <c r="N757" s="644">
        <f t="shared" si="305"/>
        <v>0</v>
      </c>
      <c r="O757" s="644">
        <f t="shared" si="302"/>
        <v>0</v>
      </c>
      <c r="P757" s="644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6">L765+L766</f>
        <v>0</v>
      </c>
      <c r="M764" s="644">
        <f t="shared" si="306"/>
        <v>0</v>
      </c>
      <c r="N764" s="644">
        <f t="shared" si="306"/>
        <v>0</v>
      </c>
      <c r="O764" s="644">
        <f t="shared" ref="O764:O766" si="307">IF(L764&gt;0,N764*100/L764,0)</f>
        <v>0</v>
      </c>
      <c r="P764" s="644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09">L771+L772</f>
        <v>0</v>
      </c>
      <c r="M770" s="644">
        <f t="shared" si="309"/>
        <v>0</v>
      </c>
      <c r="N770" s="644">
        <f t="shared" si="309"/>
        <v>0</v>
      </c>
      <c r="O770" s="644">
        <f t="shared" ref="O770:O775" si="310">IF(L770&gt;0,N770*100/L770,0)</f>
        <v>0</v>
      </c>
      <c r="P770" s="644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3">L774+L775</f>
        <v>0</v>
      </c>
      <c r="M773" s="644">
        <f t="shared" si="313"/>
        <v>0</v>
      </c>
      <c r="N773" s="644">
        <f t="shared" si="313"/>
        <v>0</v>
      </c>
      <c r="O773" s="644">
        <f t="shared" si="310"/>
        <v>0</v>
      </c>
      <c r="P773" s="644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4">L781+L782</f>
        <v>0</v>
      </c>
      <c r="M780" s="644">
        <f t="shared" si="314"/>
        <v>0</v>
      </c>
      <c r="N780" s="644">
        <f t="shared" si="314"/>
        <v>0</v>
      </c>
      <c r="O780" s="644">
        <f t="shared" ref="O780:O782" si="315">IF(L780&gt;0,N780*100/L780,0)</f>
        <v>0</v>
      </c>
      <c r="P780" s="644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7">I800</f>
        <v>0</v>
      </c>
      <c r="J785" s="899">
        <f t="shared" ca="1" si="317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6">L806+L807</f>
        <v>0</v>
      </c>
      <c r="M805" s="644">
        <f t="shared" si="326"/>
        <v>0</v>
      </c>
      <c r="N805" s="644">
        <f t="shared" si="326"/>
        <v>0</v>
      </c>
      <c r="O805" s="644">
        <f t="shared" ref="O805:O810" si="327">IF(L805&gt;0,N805*100/L805,0)</f>
        <v>0</v>
      </c>
      <c r="P805" s="644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0">L809+L810</f>
        <v>0</v>
      </c>
      <c r="M808" s="644">
        <f t="shared" si="330"/>
        <v>0</v>
      </c>
      <c r="N808" s="644">
        <f t="shared" si="330"/>
        <v>0</v>
      </c>
      <c r="O808" s="644">
        <f t="shared" si="327"/>
        <v>0</v>
      </c>
      <c r="P808" s="644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1">L816+L817</f>
        <v>0</v>
      </c>
      <c r="M815" s="644">
        <f t="shared" si="331"/>
        <v>0</v>
      </c>
      <c r="N815" s="644">
        <f t="shared" si="331"/>
        <v>0</v>
      </c>
      <c r="O815" s="644">
        <f t="shared" ref="O815:O817" si="332">IF(L815&gt;0,N815*100/L815,0)</f>
        <v>0</v>
      </c>
      <c r="P815" s="644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IFERROR(__xludf.DUMMYFUNCTION("IMPORTRANGE(""https://docs.google.com/spreadsheets/d/19vJNZY_5yjcGF2XGBMNZRCAIB0Kwfpjp8YEOfu-bneM/edit?usp=sharing"",""งานกองทุน!F47"")"),3715204.81)</f>
        <v>3715204.81</v>
      </c>
      <c r="K821" s="497">
        <f t="shared" ref="K821:K828" ca="1" si="334">IF(I821&gt;0,J821*100/I821,0)</f>
        <v>99.762501001631449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IFERROR(__xludf.DUMMYFUNCTION("IMPORTRANGE(""https://docs.google.com/spreadsheets/d/19vJNZY_5yjcGF2XGBMNZRCAIB0Kwfpjp8YEOfu-bneM/edit?usp=sharing"",""งานกองทุน!E47"")"),341)</f>
        <v>341</v>
      </c>
      <c r="K822" s="497">
        <f t="shared" ca="1" si="334"/>
        <v>99.707602339181292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IFERROR(__xludf.DUMMYFUNCTION("IMPORTRANGE(""https://docs.google.com/spreadsheets/d/19vJNZY_5yjcGF2XGBMNZRCAIB0Kwfpjp8YEOfu-bneM/edit?usp=sharing"",""งานกองทุน!K47"")"),482568.65)</f>
        <v>482568.65</v>
      </c>
      <c r="K823" s="497">
        <f t="shared" ca="1" si="334"/>
        <v>87.69736642201886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IFERROR(__xludf.DUMMYFUNCTION("IMPORTRANGE(""https://docs.google.com/spreadsheets/d/19vJNZY_5yjcGF2XGBMNZRCAIB0Kwfpjp8YEOfu-bneM/edit?usp=sharing"",""งานกองทุน!J47"")"),41)</f>
        <v>41</v>
      </c>
      <c r="K824" s="497">
        <f t="shared" ca="1" si="334"/>
        <v>107.89473684210526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IFERROR(__xludf.DUMMYFUNCTION("IMPORTRANGE(""https://docs.google.com/spreadsheets/d/19vJNZY_5yjcGF2XGBMNZRCAIB0Kwfpjp8YEOfu-bneM/edit?usp=sharing"",""งานกองทุน!P47"")"),539561.51)</f>
        <v>539561.51</v>
      </c>
      <c r="K825" s="497">
        <f t="shared" ca="1" si="334"/>
        <v>84.576202088968031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IFERROR(__xludf.DUMMYFUNCTION("IMPORTRANGE(""https://docs.google.com/spreadsheets/d/19vJNZY_5yjcGF2XGBMNZRCAIB0Kwfpjp8YEOfu-bneM/edit?usp=sharing"",""งานกองทุน!O47"")"),98)</f>
        <v>98</v>
      </c>
      <c r="K826" s="497">
        <f t="shared" ca="1" si="334"/>
        <v>132.43243243243242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IFERROR(__xludf.DUMMYFUNCTION("IMPORTRANGE(""https://docs.google.com/spreadsheets/d/19vJNZY_5yjcGF2XGBMNZRCAIB0Kwfpjp8YEOfu-bneM/edit?usp=sharing"",""งานกองทุน!U47"")"),1280000)</f>
        <v>1280000</v>
      </c>
      <c r="K827" s="497">
        <f t="shared" ca="1" si="334"/>
        <v>30.476190476190474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IFERROR(__xludf.DUMMYFUNCTION("IMPORTRANGE(""https://docs.google.com/spreadsheets/d/19vJNZY_5yjcGF2XGBMNZRCAIB0Kwfpjp8YEOfu-bneM/edit?usp=sharing"",""งานกองทุน!T47"")"),32)</f>
        <v>32</v>
      </c>
      <c r="K828" s="505">
        <f t="shared" ca="1" si="334"/>
        <v>27.826086956521738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99EC-5C89-4D8B-84FA-896EFBF5269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357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8451688</v>
      </c>
      <c r="M8" s="22">
        <f t="shared" ca="1" si="0"/>
        <v>8440369.9499999993</v>
      </c>
      <c r="N8" s="22">
        <f t="shared" ca="1" si="0"/>
        <v>7083287.3100000005</v>
      </c>
      <c r="O8" s="22">
        <f t="shared" ref="O8:O16" ca="1" si="1">IF(L8&gt;0,N8*100/L8,0)</f>
        <v>83.809143333260764</v>
      </c>
      <c r="P8" s="22">
        <f t="shared" ref="P8:P16" ca="1" si="2">IF(M8&gt;0,N8*100/M8,0)</f>
        <v>83.921526567683216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8451688</v>
      </c>
      <c r="M10" s="30">
        <f t="shared" ca="1" si="3"/>
        <v>8440369.9499999993</v>
      </c>
      <c r="N10" s="30">
        <f t="shared" ca="1" si="3"/>
        <v>7083287.3100000005</v>
      </c>
      <c r="O10" s="30">
        <f t="shared" ca="1" si="1"/>
        <v>83.809143333260764</v>
      </c>
      <c r="P10" s="30">
        <f t="shared" ca="1" si="2"/>
        <v>83.921526567683216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6531188</v>
      </c>
      <c r="M11" s="497">
        <f t="shared" ca="1" si="4"/>
        <v>6697384.9499999993</v>
      </c>
      <c r="N11" s="497">
        <f t="shared" ca="1" si="4"/>
        <v>5340302.3100000005</v>
      </c>
      <c r="O11" s="497">
        <f t="shared" ca="1" si="1"/>
        <v>81.766170411876075</v>
      </c>
      <c r="P11" s="497">
        <f t="shared" ca="1" si="2"/>
        <v>79.737126503382513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6531188</v>
      </c>
      <c r="M13" s="93">
        <f t="shared" ca="1" si="5"/>
        <v>6697384.9499999993</v>
      </c>
      <c r="N13" s="93">
        <f t="shared" ca="1" si="5"/>
        <v>5340302.3100000005</v>
      </c>
      <c r="O13" s="93">
        <f t="shared" ca="1" si="1"/>
        <v>81.766170411876075</v>
      </c>
      <c r="P13" s="93">
        <f t="shared" ca="1" si="2"/>
        <v>79.737126503382513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1742985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1742985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5633763.9399999995</v>
      </c>
      <c r="N18" s="22">
        <f t="shared" ca="1" si="8"/>
        <v>4960800.41</v>
      </c>
      <c r="O18" s="22">
        <f t="shared" ref="O18:O26" ca="1" si="9">IF(L18&gt;0,N18*100/L18,0)</f>
        <v>88.995546096919171</v>
      </c>
      <c r="P18" s="22">
        <f t="shared" ref="P18:P26" ca="1" si="10">IF(M18&gt;0,N18*100/M18,0)</f>
        <v>88.054814912958534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5633763.9399999995</v>
      </c>
      <c r="N20" s="30">
        <f t="shared" ca="1" si="11"/>
        <v>4960800.41</v>
      </c>
      <c r="O20" s="30">
        <f t="shared" ca="1" si="9"/>
        <v>88.995546096919171</v>
      </c>
      <c r="P20" s="30">
        <f t="shared" ca="1" si="10"/>
        <v>88.054814912958534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3890778.94</v>
      </c>
      <c r="N21" s="497">
        <f t="shared" ca="1" si="12"/>
        <v>3217815.4099999997</v>
      </c>
      <c r="O21" s="497">
        <f t="shared" ca="1" si="9"/>
        <v>88.069760561314069</v>
      </c>
      <c r="P21" s="497">
        <f t="shared" ca="1" si="10"/>
        <v>82.703629777537543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3890778.94</v>
      </c>
      <c r="N23" s="93">
        <f t="shared" ca="1" si="13"/>
        <v>3217815.4099999997</v>
      </c>
      <c r="O23" s="93">
        <f t="shared" ca="1" si="9"/>
        <v>88.069760561314069</v>
      </c>
      <c r="P23" s="93">
        <f t="shared" ca="1" si="10"/>
        <v>82.703629777537543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1742985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1742985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2877476</v>
      </c>
      <c r="M28" s="22">
        <f t="shared" ca="1" si="16"/>
        <v>2806606.01</v>
      </c>
      <c r="N28" s="22">
        <f t="shared" si="16"/>
        <v>2122486.9000000004</v>
      </c>
      <c r="O28" s="22">
        <f t="shared" ref="O28:O37" ca="1" si="17">IF(L28&gt;0,N28*100/L28,0)</f>
        <v>73.762106095758938</v>
      </c>
      <c r="P28" s="22">
        <f t="shared" ref="P28:P37" ca="1" si="18">IF(M28&gt;0,N28*100/M28,0)</f>
        <v>75.62468306693323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2877476</v>
      </c>
      <c r="M30" s="30">
        <f t="shared" ca="1" si="19"/>
        <v>2806606.01</v>
      </c>
      <c r="N30" s="30">
        <f t="shared" si="19"/>
        <v>2122486.9000000004</v>
      </c>
      <c r="O30" s="30">
        <f t="shared" ca="1" si="17"/>
        <v>73.762106095758938</v>
      </c>
      <c r="P30" s="30">
        <f t="shared" ca="1" si="18"/>
        <v>75.62468306693323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2877476</v>
      </c>
      <c r="M31" s="497">
        <f t="shared" ca="1" si="20"/>
        <v>2806606.01</v>
      </c>
      <c r="N31" s="497">
        <f t="shared" si="20"/>
        <v>2122486.9000000004</v>
      </c>
      <c r="O31" s="497">
        <f t="shared" ca="1" si="17"/>
        <v>73.762106095758938</v>
      </c>
      <c r="P31" s="497">
        <f t="shared" ca="1" si="18"/>
        <v>75.62468306693323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2877476</v>
      </c>
      <c r="M33" s="93">
        <f t="shared" ca="1" si="21"/>
        <v>2806606.01</v>
      </c>
      <c r="N33" s="93">
        <f t="shared" si="21"/>
        <v>2122486.9000000004</v>
      </c>
      <c r="O33" s="93">
        <f t="shared" ca="1" si="17"/>
        <v>73.762106095758938</v>
      </c>
      <c r="P33" s="93">
        <f t="shared" ca="1" si="18"/>
        <v>75.62468306693323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5574212</v>
      </c>
      <c r="M37" s="871">
        <f t="shared" ca="1" si="24"/>
        <v>5633763.9399999995</v>
      </c>
      <c r="N37" s="871">
        <f t="shared" ca="1" si="24"/>
        <v>4960800.41</v>
      </c>
      <c r="O37" s="871">
        <f t="shared" ca="1" si="17"/>
        <v>88.995546096919171</v>
      </c>
      <c r="P37" s="871">
        <f t="shared" ca="1" si="18"/>
        <v>88.054814912958534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790088.94</v>
      </c>
      <c r="N41" s="85">
        <f t="shared" ca="1" si="25"/>
        <v>695662.94</v>
      </c>
      <c r="O41" s="85">
        <f t="shared" ref="O41:O49" ca="1" si="26">IF(L41&gt;0,N41*100/L41,0)</f>
        <v>96.560575313488116</v>
      </c>
      <c r="P41" s="85">
        <f t="shared" ref="P41:P49" ca="1" si="27">IF(M41&gt;0,N41*100/M41,0)</f>
        <v>88.04868727816897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790088.94</v>
      </c>
      <c r="N43" s="92">
        <f t="shared" ca="1" si="28"/>
        <v>695662.94</v>
      </c>
      <c r="O43" s="92">
        <f t="shared" ca="1" si="26"/>
        <v>96.560575313488116</v>
      </c>
      <c r="P43" s="92">
        <f t="shared" ca="1" si="27"/>
        <v>88.04868727816897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790088.94</v>
      </c>
      <c r="N44" s="497">
        <f t="shared" ca="1" si="29"/>
        <v>695662.94</v>
      </c>
      <c r="O44" s="497">
        <f t="shared" ca="1" si="26"/>
        <v>96.560575313488116</v>
      </c>
      <c r="P44" s="497">
        <f t="shared" ca="1" si="27"/>
        <v>88.04868727816897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IFERROR(__xludf.DUMMYFUNCTION("IMPORTRANGE(""https://docs.google.com/spreadsheets/d/1MeEWN-I1oV_STSDYn1IFDPWt_1FKiwhDph83XaGc0o0/edit?usp=sharing"",""งบพรบ!R48"")"),790088.94)</f>
        <v>790088.94</v>
      </c>
      <c r="N46" s="93">
        <f ca="1">IFERROR(__xludf.DUMMYFUNCTION("IMPORTRANGE(""https://docs.google.com/spreadsheets/d/1MeEWN-I1oV_STSDYn1IFDPWt_1FKiwhDph83XaGc0o0/edit?usp=sharing"",""งบพรบ!T48"")"),695662.94)</f>
        <v>695662.94</v>
      </c>
      <c r="O46" s="93">
        <f t="shared" ca="1" si="26"/>
        <v>96.560575313488116</v>
      </c>
      <c r="P46" s="93">
        <f t="shared" ca="1" si="27"/>
        <v>88.04868727816897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2139620</v>
      </c>
      <c r="N53" s="116">
        <f t="shared" ca="1" si="31"/>
        <v>2004987.4100000001</v>
      </c>
      <c r="O53" s="116">
        <f t="shared" ref="O53:O61" ca="1" si="32">IF(L53&gt;0,N53*100/L53,0)</f>
        <v>88.696633930546341</v>
      </c>
      <c r="P53" s="116">
        <f t="shared" ref="P53:P61" ca="1" si="33">IF(M53&gt;0,N53*100/M53,0)</f>
        <v>93.707640141707401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2139620</v>
      </c>
      <c r="N55" s="123">
        <f t="shared" ca="1" si="34"/>
        <v>2004987.4100000001</v>
      </c>
      <c r="O55" s="123">
        <f t="shared" ca="1" si="32"/>
        <v>88.696633930546341</v>
      </c>
      <c r="P55" s="123">
        <f t="shared" ca="1" si="33"/>
        <v>93.707640141707401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708620</v>
      </c>
      <c r="N56" s="497">
        <f t="shared" ca="1" si="35"/>
        <v>573987.41</v>
      </c>
      <c r="O56" s="497">
        <f t="shared" ca="1" si="32"/>
        <v>88.034878834355823</v>
      </c>
      <c r="P56" s="497">
        <f t="shared" ca="1" si="33"/>
        <v>81.00073523185911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IFERROR(__xludf.DUMMYFUNCTION("IMPORTRANGE(""https://docs.google.com/spreadsheets/d/1MeEWN-I1oV_STSDYn1IFDPWt_1FKiwhDph83XaGc0o0/edit?usp=sharing"",""งบพรบ!AB48"")"),708620)</f>
        <v>708620</v>
      </c>
      <c r="N58" s="93">
        <f ca="1">IFERROR(__xludf.DUMMYFUNCTION("IMPORTRANGE(""https://docs.google.com/spreadsheets/d/1MeEWN-I1oV_STSDYn1IFDPWt_1FKiwhDph83XaGc0o0/edit?usp=sharing"",""งบพรบ!AD48"")"),573987.41)</f>
        <v>573987.41</v>
      </c>
      <c r="O58" s="93">
        <f t="shared" ca="1" si="32"/>
        <v>88.034878834355823</v>
      </c>
      <c r="P58" s="93">
        <f t="shared" ca="1" si="33"/>
        <v>81.00073523185911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1431000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IFERROR(__xludf.DUMMYFUNCTION("IMPORTRANGE(""https://docs.google.com/spreadsheets/d/1MeEWN-I1oV_STSDYn1IFDPWt_1FKiwhDph83XaGc0o0/edit?usp=sharing"",""งบพรบ!AC48"")"),1431000)</f>
        <v>1431000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403620</v>
      </c>
      <c r="N66" s="155">
        <f t="shared" ca="1" si="39"/>
        <v>344427</v>
      </c>
      <c r="O66" s="155">
        <f t="shared" ref="O66:O74" ca="1" si="40">IF(L66&gt;0,N66*100/L66,0)</f>
        <v>89.694531249999997</v>
      </c>
      <c r="P66" s="155">
        <f t="shared" ref="P66:P74" ca="1" si="41">IF(M66&gt;0,N66*100/M66,0)</f>
        <v>85.334473019176457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403620</v>
      </c>
      <c r="N68" s="93">
        <f t="shared" ca="1" si="42"/>
        <v>344427</v>
      </c>
      <c r="O68" s="93">
        <f t="shared" ca="1" si="40"/>
        <v>89.694531249999997</v>
      </c>
      <c r="P68" s="93">
        <f t="shared" ca="1" si="41"/>
        <v>85.334473019176457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403620</v>
      </c>
      <c r="N69" s="497">
        <f t="shared" ca="1" si="43"/>
        <v>344427</v>
      </c>
      <c r="O69" s="497">
        <f t="shared" ca="1" si="40"/>
        <v>89.694531249999997</v>
      </c>
      <c r="P69" s="497">
        <f t="shared" ca="1" si="41"/>
        <v>85.334473019176457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IFERROR(__xludf.DUMMYFUNCTION("IMPORTRANGE(""https://docs.google.com/spreadsheets/d/1MeEWN-I1oV_STSDYn1IFDPWt_1FKiwhDph83XaGc0o0/edit?usp=sharing"",""งบพรบ!AL48"")"),403620)</f>
        <v>403620</v>
      </c>
      <c r="N71" s="93">
        <f ca="1">IFERROR(__xludf.DUMMYFUNCTION("IMPORTRANGE(""https://docs.google.com/spreadsheets/d/1MeEWN-I1oV_STSDYn1IFDPWt_1FKiwhDph83XaGc0o0/edit?usp=sharing"",""งบพรบ!AN48"")"),344427)</f>
        <v>344427</v>
      </c>
      <c r="O71" s="93">
        <f t="shared" ca="1" si="40"/>
        <v>89.694531249999997</v>
      </c>
      <c r="P71" s="93">
        <f t="shared" ca="1" si="41"/>
        <v>85.334473019176457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79619</v>
      </c>
      <c r="O88" s="155">
        <f t="shared" ref="O88:O96" ca="1" si="50">IF(L88&gt;0,N88*100/L88,0)</f>
        <v>92.537192003719198</v>
      </c>
      <c r="P88" s="155">
        <f t="shared" ref="P88:P96" ca="1" si="51">IF(M88&gt;0,N88*100/M88,0)</f>
        <v>92.537192003719198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79619</v>
      </c>
      <c r="O90" s="93">
        <f t="shared" ca="1" si="50"/>
        <v>92.537192003719198</v>
      </c>
      <c r="P90" s="93">
        <f t="shared" ca="1" si="51"/>
        <v>92.537192003719198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86040</v>
      </c>
      <c r="N91" s="497">
        <f t="shared" ca="1" si="53"/>
        <v>79619</v>
      </c>
      <c r="O91" s="497">
        <f t="shared" ca="1" si="50"/>
        <v>92.537192003719198</v>
      </c>
      <c r="P91" s="497">
        <f t="shared" ca="1" si="51"/>
        <v>92.537192003719198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IFERROR(__xludf.DUMMYFUNCTION("IMPORTRANGE(""https://docs.google.com/spreadsheets/d/1MeEWN-I1oV_STSDYn1IFDPWt_1FKiwhDph83XaGc0o0/edit?usp=sharing"",""งบพรบ!AV48"")"),86040)</f>
        <v>86040</v>
      </c>
      <c r="N93" s="93">
        <f ca="1">IFERROR(__xludf.DUMMYFUNCTION("IMPORTRANGE(""https://docs.google.com/spreadsheets/d/1MeEWN-I1oV_STSDYn1IFDPWt_1FKiwhDph83XaGc0o0/edit?usp=sharing"",""งบพรบ!AX48"")"),79619)</f>
        <v>79619</v>
      </c>
      <c r="O93" s="93">
        <f t="shared" ca="1" si="50"/>
        <v>92.537192003719198</v>
      </c>
      <c r="P93" s="93">
        <f t="shared" ca="1" si="51"/>
        <v>92.537192003719198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35860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64.305633017289452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35860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64.305633017289452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35860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64.305633017289452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IFERROR(__xludf.DUMMYFUNCTION("IMPORTRANGE(""https://docs.google.com/spreadsheets/d/1MeEWN-I1oV_STSDYn1IFDPWt_1FKiwhDph83XaGc0o0/edit?usp=sharing"",""งบพรบ!CJ48"")"),35860)</f>
        <v>35860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64.305633017289452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413500</v>
      </c>
      <c r="N181" s="155">
        <f t="shared" ca="1" si="92"/>
        <v>373839.99</v>
      </c>
      <c r="O181" s="155">
        <f t="shared" ref="O181:O189" ca="1" si="93">IF(L181&gt;0,N181*100/L181,0)</f>
        <v>90.408703748488506</v>
      </c>
      <c r="P181" s="155">
        <f t="shared" ref="P181:P189" ca="1" si="94">IF(M181&gt;0,N181*100/M181,0)</f>
        <v>90.408703748488506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413500</v>
      </c>
      <c r="N183" s="93">
        <f t="shared" ca="1" si="95"/>
        <v>373839.99</v>
      </c>
      <c r="O183" s="93">
        <f t="shared" ca="1" si="93"/>
        <v>90.408703748488506</v>
      </c>
      <c r="P183" s="93">
        <f t="shared" ca="1" si="94"/>
        <v>90.408703748488506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413500</v>
      </c>
      <c r="N184" s="497">
        <f t="shared" ca="1" si="96"/>
        <v>373839.99</v>
      </c>
      <c r="O184" s="497">
        <f t="shared" ca="1" si="93"/>
        <v>90.408703748488506</v>
      </c>
      <c r="P184" s="497">
        <f t="shared" ca="1" si="94"/>
        <v>90.408703748488506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IFERROR(__xludf.DUMMYFUNCTION("IMPORTRANGE(""https://docs.google.com/spreadsheets/d/1MeEWN-I1oV_STSDYn1IFDPWt_1FKiwhDph83XaGc0o0/edit?usp=sharing"",""งบพรบ!CT48"")"),413500)</f>
        <v>413500</v>
      </c>
      <c r="N186" s="93">
        <f ca="1">IFERROR(__xludf.DUMMYFUNCTION("IMPORTRANGE(""https://docs.google.com/spreadsheets/d/1MeEWN-I1oV_STSDYn1IFDPWt_1FKiwhDph83XaGc0o0/edit?usp=sharing"",""งบพรบ!CV48"")"),373839.99)</f>
        <v>373839.99</v>
      </c>
      <c r="O186" s="93">
        <f t="shared" ca="1" si="93"/>
        <v>90.408703748488506</v>
      </c>
      <c r="P186" s="93">
        <f t="shared" ca="1" si="94"/>
        <v>90.408703748488506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7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7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7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15915</v>
      </c>
      <c r="O217" s="155">
        <f ca="1">IF(L217&gt;0,N217*100/L217,0)</f>
        <v>96.454545454545453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7">
        <v>2880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7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7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86.184014869888472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86.184014869888472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86.184014869888472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IFERROR(__xludf.DUMMYFUNCTION("IMPORTRANGE(""https://docs.google.com/spreadsheets/d/1MeEWN-I1oV_STSDYn1IFDPWt_1FKiwhDph83XaGc0o0/edit?usp=sharing"",""งบพรบ!DD48"")"),26900)</f>
        <v>26900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86.184014869888472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87570</v>
      </c>
      <c r="O277" s="155">
        <f t="shared" ref="O277:O285" ca="1" si="126">IF(L277&gt;0,N277*100/L277,0)</f>
        <v>78.390475337928564</v>
      </c>
      <c r="P277" s="155">
        <f t="shared" ref="P277:P285" ca="1" si="127">IF(M277&gt;0,N277*100/M277,0)</f>
        <v>78.390475337928564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87570</v>
      </c>
      <c r="O279" s="93">
        <f t="shared" ca="1" si="126"/>
        <v>78.390475337928564</v>
      </c>
      <c r="P279" s="93">
        <f t="shared" ca="1" si="127"/>
        <v>78.390475337928564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87570</v>
      </c>
      <c r="O280" s="497">
        <f t="shared" ca="1" si="126"/>
        <v>78.390475337928564</v>
      </c>
      <c r="P280" s="497">
        <f t="shared" ca="1" si="127"/>
        <v>78.390475337928564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IFERROR(__xludf.DUMMYFUNCTION("IMPORTRANGE(""https://docs.google.com/spreadsheets/d/1MeEWN-I1oV_STSDYn1IFDPWt_1FKiwhDph83XaGc0o0/edit?usp=sharing"",""งบพรบ!DN48"")"),111710)</f>
        <v>111710</v>
      </c>
      <c r="N282" s="93">
        <f ca="1">IFERROR(__xludf.DUMMYFUNCTION("IMPORTRANGE(""https://docs.google.com/spreadsheets/d/1MeEWN-I1oV_STSDYn1IFDPWt_1FKiwhDph83XaGc0o0/edit?usp=sharing"",""งบพรบ!DP48"")"),87570)</f>
        <v>87570</v>
      </c>
      <c r="O282" s="93">
        <f t="shared" ca="1" si="126"/>
        <v>78.390475337928564</v>
      </c>
      <c r="P282" s="93">
        <f t="shared" ca="1" si="127"/>
        <v>78.390475337928564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IFERROR(__xludf.DUMMYFUNCTION("IMPORTRANGE(""https://docs.google.com/spreadsheets/d/1QqKyyYR6Q21VydFLVH3TRQUabQu_ym0Zz7PgGX0-kHA/edit?usp=sharing"",""แผน!EB48"")"),30)</f>
        <v>30</v>
      </c>
      <c r="J288" s="678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7115</v>
      </c>
      <c r="K327" s="445">
        <f ca="1">IF(I327&gt;0,J327*100/I327,0)</f>
        <v>154.67391304347825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177500</v>
      </c>
      <c r="N328" s="155">
        <f t="shared" ca="1" si="149"/>
        <v>133699.98000000001</v>
      </c>
      <c r="O328" s="155">
        <f t="shared" ref="O328:O336" ca="1" si="150">IF(L328&gt;0,N328*100/L328,0)</f>
        <v>76.39998857142858</v>
      </c>
      <c r="P328" s="155">
        <f t="shared" ref="P328:P336" ca="1" si="151">IF(M328&gt;0,N328*100/M328,0)</f>
        <v>75.32393239436621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177500</v>
      </c>
      <c r="N330" s="93">
        <f t="shared" ca="1" si="152"/>
        <v>133699.98000000001</v>
      </c>
      <c r="O330" s="93">
        <f t="shared" ca="1" si="150"/>
        <v>76.39998857142858</v>
      </c>
      <c r="P330" s="93">
        <f t="shared" ca="1" si="151"/>
        <v>75.32393239436621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177500</v>
      </c>
      <c r="N331" s="497">
        <f t="shared" ca="1" si="153"/>
        <v>133699.98000000001</v>
      </c>
      <c r="O331" s="497">
        <f t="shared" ca="1" si="150"/>
        <v>76.39998857142858</v>
      </c>
      <c r="P331" s="497">
        <f t="shared" ca="1" si="151"/>
        <v>75.32393239436621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IFERROR(__xludf.DUMMYFUNCTION("IMPORTRANGE(""https://docs.google.com/spreadsheets/d/1MeEWN-I1oV_STSDYn1IFDPWt_1FKiwhDph83XaGc0o0/edit?usp=sharing"",""งบพรบ!ER48"")"),177500)</f>
        <v>177500</v>
      </c>
      <c r="N333" s="93">
        <f ca="1">IFERROR(__xludf.DUMMYFUNCTION("IMPORTRANGE(""https://docs.google.com/spreadsheets/d/1MeEWN-I1oV_STSDYn1IFDPWt_1FKiwhDph83XaGc0o0/edit?usp=sharing"",""งบพรบ!ET48"")"),133699.98)</f>
        <v>133699.98000000001</v>
      </c>
      <c r="O333" s="93">
        <f t="shared" ca="1" si="150"/>
        <v>76.39998857142858</v>
      </c>
      <c r="P333" s="93">
        <f t="shared" ca="1" si="151"/>
        <v>75.32393239436621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IFERROR(__xludf.DUMMYFUNCTION("IMPORTRANGE(""https://docs.google.com/spreadsheets/d/1kVcqe37tkHyjCSG3S0O1AXqVkqjo8mSIZil3BcpIysc/edit?usp=sharing"",""ศูนย์!D48"")"),6693)</f>
        <v>6693</v>
      </c>
      <c r="K338" s="497">
        <f ca="1">IF(I338&gt;0,J338*100/I338,0)</f>
        <v>145.5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IFERROR(__xludf.DUMMYFUNCTION("IMPORTRANGE(""https://docs.google.com/spreadsheets/d/1kVcqe37tkHyjCSG3S0O1AXqVkqjo8mSIZil3BcpIysc/edit?usp=sharing"",""ศูนย์!F48"")"),422)</f>
        <v>422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1196940</v>
      </c>
      <c r="N345" s="155">
        <f t="shared" ca="1" si="155"/>
        <v>942765.59</v>
      </c>
      <c r="O345" s="155">
        <f t="shared" ref="O345:O353" ca="1" si="156">IF(L345&gt;0,N345*100/L345,0)</f>
        <v>84.095908336752714</v>
      </c>
      <c r="P345" s="155">
        <f t="shared" ref="P345:P353" ca="1" si="157">IF(M345&gt;0,N345*100/M345,0)</f>
        <v>78.764649021671929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1196940</v>
      </c>
      <c r="N347" s="93">
        <f t="shared" ca="1" si="158"/>
        <v>942765.59</v>
      </c>
      <c r="O347" s="93">
        <f t="shared" ca="1" si="156"/>
        <v>84.095908336752714</v>
      </c>
      <c r="P347" s="93">
        <f t="shared" ca="1" si="157"/>
        <v>78.764649021671929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1136940</v>
      </c>
      <c r="N348" s="497">
        <f t="shared" ca="1" si="159"/>
        <v>882765.59</v>
      </c>
      <c r="O348" s="497">
        <f t="shared" ca="1" si="156"/>
        <v>83.196576065443992</v>
      </c>
      <c r="P348" s="497">
        <f t="shared" ca="1" si="157"/>
        <v>77.643990887821701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IFERROR(__xludf.DUMMYFUNCTION("IMPORTRANGE(""https://docs.google.com/spreadsheets/d/1MeEWN-I1oV_STSDYn1IFDPWt_1FKiwhDph83XaGc0o0/edit?usp=sharing"",""งบพรบ!FB48"")"),1136940)</f>
        <v>1136940</v>
      </c>
      <c r="N350" s="93">
        <f ca="1">IFERROR(__xludf.DUMMYFUNCTION("IMPORTRANGE(""https://docs.google.com/spreadsheets/d/1MeEWN-I1oV_STSDYn1IFDPWt_1FKiwhDph83XaGc0o0/edit?usp=sharing"",""งบพรบ!FD48"")"),882765.59)</f>
        <v>882765.59</v>
      </c>
      <c r="O350" s="93">
        <f t="shared" ca="1" si="156"/>
        <v>83.196576065443992</v>
      </c>
      <c r="P350" s="93">
        <f t="shared" ca="1" si="157"/>
        <v>77.643990887821701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281</v>
      </c>
      <c r="K355" s="465">
        <f ca="1">IF(I355&gt;0,J355*100/I355,0)</f>
        <v>63.863636363636367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IFERROR(__xludf.DUMMYFUNCTION("IMPORTRANGE(""https://docs.google.com/spreadsheets/d/1XWAQStnk-4SwqDmLtmXYiTMKHgktTP8We1SCoS47DrQ/edit?usp=sharing"",""จัดที่ดิน!W48"")"),332)</f>
        <v>332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IFERROR(__xludf.DUMMYFUNCTION("IMPORTRANGE(""https://docs.google.com/spreadsheets/d/1XWAQStnk-4SwqDmLtmXYiTMKHgktTP8We1SCoS47DrQ/edit?usp=sharing"",""จัดที่ดิน!X48"")"),3218.22999999999)</f>
        <v>3218.22999999999</v>
      </c>
      <c r="K359" s="497">
        <f t="shared" ca="1" si="161"/>
        <v>71.516222222221998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IFERROR(__xludf.DUMMYFUNCTION("IMPORTRANGE(""https://docs.google.com/spreadsheets/d/1XWAQStnk-4SwqDmLtmXYiTMKHgktTP8We1SCoS47DrQ/edit?usp=sharing"",""จัดที่ดิน!Y48"")"),289)</f>
        <v>289</v>
      </c>
      <c r="K360" s="497">
        <f t="shared" ca="1" si="161"/>
        <v>65.681818181818187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IFERROR(__xludf.DUMMYFUNCTION("IMPORTRANGE(""https://docs.google.com/spreadsheets/d/1XWAQStnk-4SwqDmLtmXYiTMKHgktTP8We1SCoS47DrQ/edit?usp=sharing"",""จัดที่ดิน!Z48"")"),3078.95)</f>
        <v>3078.95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IFERROR(__xludf.DUMMYFUNCTION("IMPORTRANGE(""https://docs.google.com/spreadsheets/d/1XWAQStnk-4SwqDmLtmXYiTMKHgktTP8We1SCoS47DrQ/edit?usp=sharing"",""จัดที่ดิน!AA48"")"),281)</f>
        <v>281</v>
      </c>
      <c r="K362" s="497">
        <f t="shared" ca="1" si="161"/>
        <v>63.863636363636367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IFERROR(__xludf.DUMMYFUNCTION("IMPORTRANGE(""https://docs.google.com/spreadsheets/d/1XWAQStnk-4SwqDmLtmXYiTMKHgktTP8We1SCoS47DrQ/edit?usp=sharing"",""จัดที่ดิน!AB48"")"),2944.01)</f>
        <v>2944.01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400</v>
      </c>
      <c r="K364" s="479">
        <f t="shared" ca="1" si="161"/>
        <v>71.428571428571431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33</v>
      </c>
      <c r="K365" s="491">
        <f t="shared" ca="1" si="161"/>
        <v>82.5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IFERROR(__xludf.DUMMYFUNCTION("IMPORTRANGE(""https://docs.google.com/spreadsheets/d/1XWAQStnk-4SwqDmLtmXYiTMKHgktTP8We1SCoS47DrQ/edit?usp=sharing"",""จัดที่ดิน!E48"")"),76)</f>
        <v>76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IFERROR(__xludf.DUMMYFUNCTION("IMPORTRANGE(""https://docs.google.com/spreadsheets/d/1XWAQStnk-4SwqDmLtmXYiTMKHgktTP8We1SCoS47DrQ/edit?usp=sharing"",""จัดที่ดิน!F48"")"),564.78)</f>
        <v>564.78</v>
      </c>
      <c r="K369" s="497">
        <f t="shared" ca="1" si="163"/>
        <v>112.956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IFERROR(__xludf.DUMMYFUNCTION("IMPORTRANGE(""https://docs.google.com/spreadsheets/d/1XWAQStnk-4SwqDmLtmXYiTMKHgktTP8We1SCoS47DrQ/edit?usp=sharing"",""จัดที่ดิน!G48"")"),33)</f>
        <v>33</v>
      </c>
      <c r="K370" s="497">
        <f t="shared" ca="1" si="163"/>
        <v>82.5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IFERROR(__xludf.DUMMYFUNCTION("IMPORTRANGE(""https://docs.google.com/spreadsheets/d/1XWAQStnk-4SwqDmLtmXYiTMKHgktTP8We1SCoS47DrQ/edit?usp=sharing"",""จัดที่ดิน!H48"")"),425.5)</f>
        <v>425.5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IFERROR(__xludf.DUMMYFUNCTION("IMPORTRANGE(""https://docs.google.com/spreadsheets/d/1XWAQStnk-4SwqDmLtmXYiTMKHgktTP8We1SCoS47DrQ/edit?usp=sharing"",""จัดที่ดิน!I48"")"),33)</f>
        <v>33</v>
      </c>
      <c r="K372" s="497">
        <f t="shared" ca="1" si="163"/>
        <v>82.5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IFERROR(__xludf.DUMMYFUNCTION("IMPORTRANGE(""https://docs.google.com/spreadsheets/d/1XWAQStnk-4SwqDmLtmXYiTMKHgktTP8We1SCoS47DrQ/edit?usp=sharing"",""จัดที่ดิน!J48"")"),425.5)</f>
        <v>425.5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367</v>
      </c>
      <c r="K374" s="491">
        <f t="shared" ca="1" si="163"/>
        <v>70.57692307692308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IFERROR(__xludf.DUMMYFUNCTION("IMPORTRANGE(""https://docs.google.com/spreadsheets/d/1XWAQStnk-4SwqDmLtmXYiTMKHgktTP8We1SCoS47DrQ/edit?usp=sharing"",""จัดที่ดิน!AH48"")"),256)</f>
        <v>256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IFERROR(__xludf.DUMMYFUNCTION("IMPORTRANGE(""https://docs.google.com/spreadsheets/d/1XWAQStnk-4SwqDmLtmXYiTMKHgktTP8We1SCoS47DrQ/edit?usp=sharing"",""จัดที่ดิน!AI48"")"),2653.45)</f>
        <v>2653.45</v>
      </c>
      <c r="K378" s="497">
        <f t="shared" ca="1" si="164"/>
        <v>66.336250000000007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IFERROR(__xludf.DUMMYFUNCTION("IMPORTRANGE(""https://docs.google.com/spreadsheets/d/1XWAQStnk-4SwqDmLtmXYiTMKHgktTP8We1SCoS47DrQ/edit?usp=sharing"",""จัดที่ดิน!AJ48"")"),385)</f>
        <v>385</v>
      </c>
      <c r="K379" s="497">
        <f t="shared" ca="1" si="164"/>
        <v>74.038461538461533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IFERROR(__xludf.DUMMYFUNCTION("IMPORTRANGE(""https://docs.google.com/spreadsheets/d/1XWAQStnk-4SwqDmLtmXYiTMKHgktTP8We1SCoS47DrQ/edit?usp=sharing"",""จัดที่ดิน!AK48"")"),4642.42)</f>
        <v>4642.42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IFERROR(__xludf.DUMMYFUNCTION("IMPORTRANGE(""https://docs.google.com/spreadsheets/d/1XWAQStnk-4SwqDmLtmXYiTMKHgktTP8We1SCoS47DrQ/edit?usp=sharing"",""จัดที่ดิน!AL48"")"),367)</f>
        <v>367</v>
      </c>
      <c r="K381" s="497">
        <f t="shared" ca="1" si="164"/>
        <v>70.57692307692308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IFERROR(__xludf.DUMMYFUNCTION("IMPORTRANGE(""https://docs.google.com/spreadsheets/d/1XWAQStnk-4SwqDmLtmXYiTMKHgktTP8We1SCoS47DrQ/edit?usp=sharing"",""จัดที่ดิน!AM48"")"),4315.36)</f>
        <v>4315.3599999999997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2877476</v>
      </c>
      <c r="M414" s="552">
        <f t="shared" ca="1" si="181"/>
        <v>2806606.01</v>
      </c>
      <c r="N414" s="552">
        <f t="shared" si="181"/>
        <v>2122486.9000000004</v>
      </c>
      <c r="O414" s="552">
        <f ca="1">IF(L414&gt;0,N414*100/L414,0)</f>
        <v>73.762106095758938</v>
      </c>
      <c r="P414" s="552">
        <f ca="1">IF(M414&gt;0,N414*100/M414,0)</f>
        <v>75.62468306693323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63683</v>
      </c>
      <c r="O419" s="155">
        <f t="shared" ref="O419:O424" ca="1" si="185">IF(L419&gt;0,N419*100/L419,0)</f>
        <v>80.95982710399187</v>
      </c>
      <c r="P419" s="155">
        <f t="shared" ref="P419:P424" ca="1" si="186">IF(M419&gt;0,N419*100/M419,0)</f>
        <v>80.95982710399187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63683</v>
      </c>
      <c r="O421" s="93">
        <f t="shared" ca="1" si="185"/>
        <v>80.95982710399187</v>
      </c>
      <c r="P421" s="93">
        <f t="shared" ca="1" si="186"/>
        <v>80.95982710399187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63683</v>
      </c>
      <c r="O422" s="497">
        <f t="shared" ca="1" si="185"/>
        <v>80.95982710399187</v>
      </c>
      <c r="P422" s="497">
        <f t="shared" ca="1" si="186"/>
        <v>80.95982710399187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63683</v>
      </c>
      <c r="O424" s="93">
        <f t="shared" ca="1" si="185"/>
        <v>80.95982710399187</v>
      </c>
      <c r="P424" s="93">
        <f t="shared" ca="1" si="186"/>
        <v>80.95982710399187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63683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387475.01</v>
      </c>
      <c r="O444" s="195">
        <f t="shared" ref="O444:O449" ca="1" si="198">IF(L444&gt;0,N444*100/L444,0)</f>
        <v>84.10461552486835</v>
      </c>
      <c r="P444" s="195">
        <f t="shared" ref="P444:P449" ca="1" si="199">IF(M444&gt;0,N444*100/M444,0)</f>
        <v>84.10461552486835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387475.01</v>
      </c>
      <c r="O446" s="93">
        <f t="shared" ca="1" si="198"/>
        <v>84.10461552486835</v>
      </c>
      <c r="P446" s="93">
        <f t="shared" ca="1" si="199"/>
        <v>84.10461552486835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387475.01</v>
      </c>
      <c r="O447" s="497">
        <f t="shared" ca="1" si="198"/>
        <v>84.10461552486835</v>
      </c>
      <c r="P447" s="497">
        <f t="shared" ca="1" si="199"/>
        <v>84.10461552486835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387475.01</v>
      </c>
      <c r="O449" s="93">
        <f t="shared" ca="1" si="198"/>
        <v>84.10461552486835</v>
      </c>
      <c r="P449" s="93">
        <f t="shared" ca="1" si="199"/>
        <v>84.10461552486835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86730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115700.01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27150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720964.34</v>
      </c>
      <c r="O467" s="195">
        <f t="shared" ref="O467:O472" ca="1" si="207">IF(L467&gt;0,N467*100/L467,0)</f>
        <v>61.504813138965098</v>
      </c>
      <c r="P467" s="195">
        <f t="shared" ref="P467:P472" ca="1" si="208">IF(M467&gt;0,N467*100/M467,0)</f>
        <v>61.504813138965098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720964.34</v>
      </c>
      <c r="O469" s="93">
        <f t="shared" ca="1" si="207"/>
        <v>61.504813138965098</v>
      </c>
      <c r="P469" s="93">
        <f t="shared" ca="1" si="208"/>
        <v>61.504813138965098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720964.34</v>
      </c>
      <c r="O470" s="497">
        <f t="shared" ca="1" si="207"/>
        <v>61.504813138965098</v>
      </c>
      <c r="P470" s="497">
        <f t="shared" ca="1" si="208"/>
        <v>61.504813138965098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720964.34</v>
      </c>
      <c r="O472" s="93">
        <f t="shared" ca="1" si="207"/>
        <v>61.504813138965098</v>
      </c>
      <c r="P472" s="93">
        <f t="shared" ca="1" si="208"/>
        <v>61.504813138965098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348000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166133.34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41670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IFERROR(__xludf.DUMMYFUNCTION("IMPORTRANGE(""https://docs.google.com/spreadsheets/d/1QqKyyYR6Q21VydFLVH3TRQUabQu_ym0Zz7PgGX0-kHA/edit?usp=sharing"",""แผน!GU48"")"),0)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41140</v>
      </c>
      <c r="J543" s="684">
        <f t="shared" si="235"/>
        <v>41143</v>
      </c>
      <c r="K543" s="685">
        <f t="shared" ca="1" si="234"/>
        <v>100.00729217306757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515652</v>
      </c>
      <c r="M544" s="155">
        <f t="shared" ca="1" si="236"/>
        <v>457652</v>
      </c>
      <c r="N544" s="155">
        <f t="shared" si="236"/>
        <v>339048</v>
      </c>
      <c r="O544" s="155">
        <f t="shared" ref="O544:O549" ca="1" si="237">IF(L544&gt;0,N544*100/L544,0)</f>
        <v>65.75132065811826</v>
      </c>
      <c r="P544" s="155">
        <f t="shared" ref="P544:P549" ca="1" si="238">IF(M544&gt;0,N544*100/M544,0)</f>
        <v>74.084238679171079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515652</v>
      </c>
      <c r="M546" s="93">
        <f t="shared" ca="1" si="240"/>
        <v>457652</v>
      </c>
      <c r="N546" s="93">
        <f t="shared" si="240"/>
        <v>339048</v>
      </c>
      <c r="O546" s="93">
        <f t="shared" ca="1" si="237"/>
        <v>65.75132065811826</v>
      </c>
      <c r="P546" s="93">
        <f t="shared" ca="1" si="238"/>
        <v>74.084238679171079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515652</v>
      </c>
      <c r="M547" s="497">
        <f t="shared" ca="1" si="241"/>
        <v>457652</v>
      </c>
      <c r="N547" s="497">
        <f t="shared" si="241"/>
        <v>339048</v>
      </c>
      <c r="O547" s="497">
        <f t="shared" ca="1" si="237"/>
        <v>65.75132065811826</v>
      </c>
      <c r="P547" s="497">
        <f t="shared" ca="1" si="238"/>
        <v>74.084238679171079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IFERROR(__xludf.DUMMYFUNCTION("IMPORTRANGE(""https://docs.google.com/spreadsheets/d/1QqKyyYR6Q21VydFLVH3TRQUabQu_ym0Zz7PgGX0-kHA/edit?usp=sharing"",""แผน!HB48"")"),515652)</f>
        <v>515652</v>
      </c>
      <c r="M549" s="93">
        <f ca="1">L549-58000</f>
        <v>457652</v>
      </c>
      <c r="N549" s="93">
        <f>N550+N551+N552+N553+N554</f>
        <v>339048</v>
      </c>
      <c r="O549" s="93">
        <f t="shared" ca="1" si="237"/>
        <v>65.75132065811826</v>
      </c>
      <c r="P549" s="93">
        <f t="shared" ca="1" si="238"/>
        <v>74.084238679171079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117000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222048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41140</v>
      </c>
      <c r="J559" s="705">
        <f t="shared" si="245"/>
        <v>41143</v>
      </c>
      <c r="K559" s="674">
        <f t="shared" ref="K559:K561" ca="1" si="246">IF(I559&gt;0,J559*100/I559,0)</f>
        <v>100.00729217306757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8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8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8">
        <f t="shared" ref="J576:J577" si="250">J578+J580+J582+J588+J590</f>
        <v>41143</v>
      </c>
      <c r="K576" s="411">
        <f t="shared" ref="K576:K577" ca="1" si="251">IF(I576&gt;0,J576*100/I576,0)</f>
        <v>100.00729217306757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8">
        <f t="shared" si="250"/>
        <v>4331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38870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4128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557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557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27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1716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176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11282.62</v>
      </c>
      <c r="J592" s="705">
        <f t="shared" si="253"/>
        <v>3864</v>
      </c>
      <c r="K592" s="674">
        <f t="shared" ref="K592:K594" ca="1" si="254">IF(I592&gt;0,J592*100/I592,0)</f>
        <v>34.247364530578885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3864</v>
      </c>
      <c r="K593" s="411">
        <f t="shared" ca="1" si="254"/>
        <v>34.247364530578885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211</v>
      </c>
      <c r="K594" s="411">
        <f t="shared" ca="1" si="254"/>
        <v>33.333333333333336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69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64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3795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208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3794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207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1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IFERROR(__xludf.DUMMYFUNCTION("IMPORTRANGE(""https://docs.google.com/spreadsheets/d/1QqKyyYR6Q21VydFLVH3TRQUabQu_ym0Zz7PgGX0-kHA/edit?usp=sharing"",""แผน!HL48"")"),44)</f>
        <v>44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IFERROR(__xludf.DUMMYFUNCTION("IMPORTRANGE(""https://docs.google.com/spreadsheets/d/1QqKyyYR6Q21VydFLVH3TRQUabQu_ym0Zz7PgGX0-kHA/edit?usp=sharing"",""แผน!HK48"")"),3)</f>
        <v>3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130</v>
      </c>
      <c r="J628" s="738">
        <f t="shared" ca="1" si="262"/>
        <v>124</v>
      </c>
      <c r="K628" s="739">
        <f ca="1">IF(I628&gt;0,J628*100/I628,0)</f>
        <v>95.384615384615387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366910.01</v>
      </c>
      <c r="N629" s="195">
        <f t="shared" si="263"/>
        <v>305030.51</v>
      </c>
      <c r="O629" s="195">
        <f t="shared" ref="O629:O634" ca="1" si="264">IF(L629&gt;0,N629*100/L629,0)</f>
        <v>82.841451888867766</v>
      </c>
      <c r="P629" s="195">
        <f t="shared" ref="P629:P634" ca="1" si="265">IF(M629&gt;0,N629*100/M629,0)</f>
        <v>83.134965437437913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366910.01</v>
      </c>
      <c r="N631" s="93">
        <f t="shared" si="266"/>
        <v>305030.51</v>
      </c>
      <c r="O631" s="93">
        <f t="shared" ca="1" si="264"/>
        <v>82.841451888867766</v>
      </c>
      <c r="P631" s="93">
        <f t="shared" ca="1" si="265"/>
        <v>83.134965437437913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366910.01</v>
      </c>
      <c r="N632" s="497">
        <f t="shared" si="267"/>
        <v>305030.51</v>
      </c>
      <c r="O632" s="497">
        <f t="shared" ca="1" si="264"/>
        <v>82.841451888867766</v>
      </c>
      <c r="P632" s="497">
        <f t="shared" ca="1" si="265"/>
        <v>83.134965437437913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L634-1299.99</f>
        <v>366910.01</v>
      </c>
      <c r="N634" s="93">
        <f>N635+N636+N637+N638</f>
        <v>305030.51</v>
      </c>
      <c r="O634" s="93">
        <f t="shared" ca="1" si="264"/>
        <v>82.841451888867766</v>
      </c>
      <c r="P634" s="93">
        <f t="shared" ca="1" si="265"/>
        <v>83.134965437437913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115700.01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189330.5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IFERROR(__xludf.DUMMYFUNCTION("IMPORTRANGE(""https://docs.google.com/spreadsheets/d/1XWAQStnk-4SwqDmLtmXYiTMKHgktTP8We1SCoS47DrQ/edit?usp=sharing"",""จัดที่ดิน!AS48"")"),169)</f>
        <v>169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IFERROR(__xludf.DUMMYFUNCTION("IMPORTRANGE(""https://docs.google.com/spreadsheets/d/1XWAQStnk-4SwqDmLtmXYiTMKHgktTP8We1SCoS47DrQ/edit?usp=sharing"",""จัดที่ดิน!AT48"")"),122.62)</f>
        <v>122.62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IFERROR(__xludf.DUMMYFUNCTION("IMPORTRANGE(""https://docs.google.com/spreadsheets/d/1XWAQStnk-4SwqDmLtmXYiTMKHgktTP8We1SCoS47DrQ/edit?usp=sharing"",""จัดที่ดิน!AU48"")"),153)</f>
        <v>153</v>
      </c>
      <c r="K647" s="163">
        <f t="shared" ca="1" si="271"/>
        <v>117.69230769230769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IFERROR(__xludf.DUMMYFUNCTION("IMPORTRANGE(""https://docs.google.com/spreadsheets/d/1XWAQStnk-4SwqDmLtmXYiTMKHgktTP8We1SCoS47DrQ/edit?usp=sharing"",""จัดที่ดิน!AV48"")"),107.41)</f>
        <v>107.41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IFERROR(__xludf.DUMMYFUNCTION("IMPORTRANGE(""https://docs.google.com/spreadsheets/d/1XWAQStnk-4SwqDmLtmXYiTMKHgktTP8We1SCoS47DrQ/edit?usp=sharing"",""จัดที่ดิน!AY48"")"),124)</f>
        <v>124</v>
      </c>
      <c r="K651" s="163">
        <f t="shared" ca="1" si="271"/>
        <v>95.384615384615387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IFERROR(__xludf.DUMMYFUNCTION("IMPORTRANGE(""https://docs.google.com/spreadsheets/d/1XWAQStnk-4SwqDmLtmXYiTMKHgktTP8We1SCoS47DrQ/edit?usp=sharing"",""จัดที่ดิน!AZ48"")"),88.555)</f>
        <v>88.555000000000007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3910</v>
      </c>
      <c r="N655" s="195">
        <f t="shared" si="273"/>
        <v>3910</v>
      </c>
      <c r="O655" s="195">
        <f t="shared" ref="O655:O660" ca="1" si="274">IF(L655&gt;0,N655*100/L655,0)</f>
        <v>31.532258064516128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3910</v>
      </c>
      <c r="N657" s="93">
        <f t="shared" si="276"/>
        <v>3910</v>
      </c>
      <c r="O657" s="93">
        <f t="shared" ca="1" si="274"/>
        <v>31.532258064516128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3910</v>
      </c>
      <c r="N658" s="497">
        <f t="shared" si="277"/>
        <v>3910</v>
      </c>
      <c r="O658" s="497">
        <f t="shared" ca="1" si="274"/>
        <v>31.532258064516128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L660-8490</f>
        <v>3910</v>
      </c>
      <c r="N660" s="93">
        <f>N661+N662+N663+N664</f>
        <v>3910</v>
      </c>
      <c r="O660" s="93">
        <f t="shared" ca="1" si="274"/>
        <v>31.532258064516128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3910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IFERROR(__xludf.DUMMYFUNCTION("IMPORTRANGE(""https://docs.google.com/spreadsheets/d/1QqKyyYR6Q21VydFLVH3TRQUabQu_ym0Zz7PgGX0-kHA/edit?usp=sharing"",""แผน!IA48"")"),100)</f>
        <v>100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IFERROR(__xludf.DUMMYFUNCTION("IMPORTRANGE(""https://docs.google.com/spreadsheets/d/1QqKyyYR6Q21VydFLVH3TRQUabQu_ym0Zz7PgGX0-kHA/edit?usp=sharing"",""แผน!IB48"")"),0)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L690-3080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IFERROR(__xludf.DUMMYFUNCTION("IMPORTRANGE(""https://docs.google.com/spreadsheets/d/1QqKyyYR6Q21VydFLVH3TRQUabQu_ym0Zz7PgGX0-kHA/edit?usp=sharing"",""แผน!IE48"")"),0)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IFERROR(__xludf.DUMMYFUNCTION("IMPORTRANGE(""https://docs.google.com/spreadsheets/d/1QqKyyYR6Q21VydFLVH3TRQUabQu_ym0Zz7PgGX0-kHA/edit?usp=sharing"",""แผน!IH48"")"),0)</f>
        <v>0</v>
      </c>
      <c r="J708" s="678">
        <f>J714+J717</f>
        <v>45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2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45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9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9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45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IFERROR(__xludf.DUMMYFUNCTION("IMPORTRANGE(""https://docs.google.com/spreadsheets/d/1QqKyyYR6Q21VydFLVH3TRQUabQu_ym0Zz7PgGX0-kHA/edit?usp=sharing"",""แผน!IJ48"")"),0)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IFERROR(__xludf.DUMMYFUNCTION("IMPORTRANGE(""https://docs.google.com/spreadsheets/d/1QqKyyYR6Q21VydFLVH3TRQUabQu_ym0Zz7PgGX0-kHA/edit?usp=sharing"",""แผน!IK48"")"),0)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IFERROR(__xludf.DUMMYFUNCTION("IMPORTRANGE(""https://docs.google.com/spreadsheets/d/1QqKyyYR6Q21VydFLVH3TRQUabQu_ym0Zz7PgGX0-kHA/edit?usp=sharing"",""แผน!IP48"")"),10)</f>
        <v>10</v>
      </c>
      <c r="J729" s="678">
        <f>J732+J735</f>
        <v>12</v>
      </c>
      <c r="K729" s="195">
        <f t="shared" ca="1" si="293"/>
        <v>120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/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/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/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1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1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12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4000</v>
      </c>
      <c r="J785" s="804">
        <f t="shared" ca="1" si="318"/>
        <v>4083</v>
      </c>
      <c r="K785" s="805">
        <f ca="1">IF(I785&gt;0,J785*100/I785,0)</f>
        <v>102.075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302376.04000000004</v>
      </c>
      <c r="O786" s="195">
        <f t="shared" ref="O786:O791" ca="1" si="320">IF(L786&gt;0,N786*100/L786,0)</f>
        <v>113.43638955582234</v>
      </c>
      <c r="P786" s="195">
        <f t="shared" ref="P786:P791" ca="1" si="321">IF(M786&gt;0,N786*100/M786,0)</f>
        <v>113.43638955582234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266560</v>
      </c>
      <c r="M788" s="93">
        <f t="shared" ca="1" si="322"/>
        <v>266560</v>
      </c>
      <c r="N788" s="93">
        <f t="shared" si="322"/>
        <v>302376.04000000004</v>
      </c>
      <c r="O788" s="93">
        <f t="shared" ca="1" si="320"/>
        <v>113.43638955582234</v>
      </c>
      <c r="P788" s="93">
        <f t="shared" ca="1" si="321"/>
        <v>113.43638955582234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302376.04000000004</v>
      </c>
      <c r="O789" s="497">
        <f t="shared" ca="1" si="320"/>
        <v>113.43638955582234</v>
      </c>
      <c r="P789" s="497">
        <f t="shared" ca="1" si="321"/>
        <v>113.43638955582234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302376.04000000004</v>
      </c>
      <c r="O791" s="93">
        <f t="shared" ca="1" si="320"/>
        <v>113.43638955582234</v>
      </c>
      <c r="P791" s="93">
        <f t="shared" ca="1" si="321"/>
        <v>113.43638955582234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v>99800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202576.04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IFERROR(__xludf.DUMMYFUNCTION("IMPORTRANGE(""https://docs.google.com/spreadsheets/d/1MaWodYyGHDf7siQLGxnXhG4mBNTNIuy296niS2xXulU/edit?usp=sharing"",""RTK!H48"")"),202)</f>
        <v>202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IFERROR(__xludf.DUMMYFUNCTION("IMPORTRANGE(""https://docs.google.com/spreadsheets/d/1MaWodYyGHDf7siQLGxnXhG4mBNTNIuy296niS2xXulU/edit?usp=sharing"",""RTK!G48"")"),4000)</f>
        <v>4000</v>
      </c>
      <c r="J801" s="819">
        <f ca="1">IFERROR(__xludf.DUMMYFUNCTION("IMPORTRANGE(""https://docs.google.com/spreadsheets/d/1MaWodYyGHDf7siQLGxnXhG4mBNTNIuy296niS2xXulU/edit?usp=sharing"",""RTK!I48"")"),4083)</f>
        <v>4083</v>
      </c>
      <c r="K801" s="820">
        <f ca="1">IF(I801&gt;0,J801*100/I801,0)</f>
        <v>102.075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21"/>
      <c r="B802" s="922"/>
      <c r="C802" s="922"/>
      <c r="D802" s="922"/>
      <c r="E802" s="821"/>
      <c r="F802" s="821" t="s">
        <v>322</v>
      </c>
      <c r="G802" s="333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IFERROR(__xludf.DUMMYFUNCTION("IMPORTRANGE(""https://docs.google.com/spreadsheets/d/1MaWodYyGHDf7siQLGxnXhG4mBNTNIuy296niS2xXulU/edit?usp=sharing"",""RTK!L48"")"),0)</f>
        <v>0</v>
      </c>
      <c r="K802" s="809"/>
      <c r="L802" s="321"/>
      <c r="M802" s="321"/>
      <c r="N802" s="321"/>
      <c r="O802" s="321"/>
      <c r="P802" s="321"/>
      <c r="Q802" s="923"/>
      <c r="R802" s="923"/>
      <c r="S802" s="923"/>
      <c r="T802" s="923"/>
      <c r="U802" s="923"/>
      <c r="V802" s="923"/>
      <c r="W802" s="923"/>
      <c r="X802" s="923"/>
      <c r="Y802" s="923"/>
      <c r="Z802" s="923"/>
    </row>
    <row r="803" spans="1:26" ht="18.75">
      <c r="A803" s="921"/>
      <c r="B803" s="922"/>
      <c r="C803" s="922"/>
      <c r="D803" s="922"/>
      <c r="E803" s="821"/>
      <c r="F803" s="821"/>
      <c r="G803" s="333"/>
      <c r="H803" s="817" t="s">
        <v>46</v>
      </c>
      <c r="I803" s="818">
        <f ca="1">IFERROR(__xludf.DUMMYFUNCTION("IMPORTRANGE(""https://docs.google.com/spreadsheets/d/1MaWodYyGHDf7siQLGxnXhG4mBNTNIuy296niS2xXulU/edit?usp=sharing"",""RTK!K48"")"),0)</f>
        <v>0</v>
      </c>
      <c r="J803" s="819">
        <f ca="1">IFERROR(__xludf.DUMMYFUNCTION("IMPORTRANGE(""https://docs.google.com/spreadsheets/d/1MaWodYyGHDf7siQLGxnXhG4mBNTNIuy296niS2xXulU/edit?usp=sharing"",""RTK!M48"")"),0)</f>
        <v>0</v>
      </c>
      <c r="K803" s="820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3"/>
      <c r="R803" s="923"/>
      <c r="S803" s="923"/>
      <c r="T803" s="923"/>
      <c r="U803" s="923"/>
      <c r="V803" s="923"/>
      <c r="W803" s="923"/>
      <c r="X803" s="923"/>
      <c r="Y803" s="923"/>
      <c r="Z803" s="923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IFERROR(__xludf.DUMMYFUNCTION("IMPORTRANGE(""https://docs.google.com/spreadsheets/d/19vJNZY_5yjcGF2XGBMNZRCAIB0Kwfpjp8YEOfu-bneM/edit?usp=sharing"",""งานกองทุน!F48"")"),2642342.66)</f>
        <v>2642342.66</v>
      </c>
      <c r="K821" s="497">
        <f t="shared" ref="K821:K828" ca="1" si="336">IF(I821&gt;0,J821*100/I821,0)</f>
        <v>90.65600985759346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IFERROR(__xludf.DUMMYFUNCTION("IMPORTRANGE(""https://docs.google.com/spreadsheets/d/19vJNZY_5yjcGF2XGBMNZRCAIB0Kwfpjp8YEOfu-bneM/edit?usp=sharing"",""งานกองทุน!E48"")"),174)</f>
        <v>174</v>
      </c>
      <c r="K822" s="497">
        <f t="shared" ca="1" si="336"/>
        <v>97.752808988764045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IFERROR(__xludf.DUMMYFUNCTION("IMPORTRANGE(""https://docs.google.com/spreadsheets/d/19vJNZY_5yjcGF2XGBMNZRCAIB0Kwfpjp8YEOfu-bneM/edit?usp=sharing"",""งานกองทุน!K48"")"),315797.62)</f>
        <v>315797.62</v>
      </c>
      <c r="K823" s="497">
        <f t="shared" ca="1" si="336"/>
        <v>13.609765938274377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IFERROR(__xludf.DUMMYFUNCTION("IMPORTRANGE(""https://docs.google.com/spreadsheets/d/19vJNZY_5yjcGF2XGBMNZRCAIB0Kwfpjp8YEOfu-bneM/edit?usp=sharing"",""งานกองทุน!J48"")"),47)</f>
        <v>47</v>
      </c>
      <c r="K824" s="497">
        <f t="shared" ca="1" si="336"/>
        <v>41.592920353982301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IFERROR(__xludf.DUMMYFUNCTION("IMPORTRANGE(""https://docs.google.com/spreadsheets/d/19vJNZY_5yjcGF2XGBMNZRCAIB0Kwfpjp8YEOfu-bneM/edit?usp=sharing"",""งานกองทุน!U48"")"),4200000)</f>
        <v>4200000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IFERROR(__xludf.DUMMYFUNCTION("IMPORTRANGE(""https://docs.google.com/spreadsheets/d/19vJNZY_5yjcGF2XGBMNZRCAIB0Kwfpjp8YEOfu-bneM/edit?usp=sharing"",""งานกองทุน!T48"")"),134)</f>
        <v>134</v>
      </c>
      <c r="K828" s="505">
        <f t="shared" ca="1" si="336"/>
        <v>79.761904761904759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922D-557C-4BBC-AAAF-E3FB425BD6E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358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4600361</v>
      </c>
      <c r="N8" s="22">
        <f t="shared" ca="1" si="0"/>
        <v>3774003.64</v>
      </c>
      <c r="O8" s="22">
        <f t="shared" ref="O8:O16" ca="1" si="1">IF(L8&gt;0,N8*100/L8,0)</f>
        <v>83.053085703043479</v>
      </c>
      <c r="P8" s="22">
        <f t="shared" ref="P8:P16" ca="1" si="2">IF(M8&gt;0,N8*100/M8,0)</f>
        <v>82.037119260858006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4600361</v>
      </c>
      <c r="N10" s="30">
        <f t="shared" ca="1" si="3"/>
        <v>3774003.64</v>
      </c>
      <c r="O10" s="30">
        <f t="shared" ca="1" si="1"/>
        <v>83.053085703043479</v>
      </c>
      <c r="P10" s="30">
        <f t="shared" ca="1" si="2"/>
        <v>82.037119260858006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4504961</v>
      </c>
      <c r="N11" s="497">
        <f t="shared" ca="1" si="4"/>
        <v>3678603.64</v>
      </c>
      <c r="O11" s="497">
        <f t="shared" ca="1" si="1"/>
        <v>82.689667016283011</v>
      </c>
      <c r="P11" s="497">
        <f t="shared" ca="1" si="2"/>
        <v>81.656725552119099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4504961</v>
      </c>
      <c r="N13" s="93">
        <f t="shared" ca="1" si="5"/>
        <v>3678603.64</v>
      </c>
      <c r="O13" s="93">
        <f t="shared" ca="1" si="1"/>
        <v>82.689667016283011</v>
      </c>
      <c r="P13" s="93">
        <f t="shared" ca="1" si="2"/>
        <v>81.656725552119099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3238375</v>
      </c>
      <c r="N18" s="22">
        <f t="shared" ca="1" si="8"/>
        <v>2701593.64</v>
      </c>
      <c r="O18" s="22">
        <f t="shared" ref="O18:O26" ca="1" si="9">IF(L18&gt;0,N18*100/L18,0)</f>
        <v>88.410889068878902</v>
      </c>
      <c r="P18" s="22">
        <f t="shared" ref="P18:P26" ca="1" si="10">IF(M18&gt;0,N18*100/M18,0)</f>
        <v>83.424360674721115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3238375</v>
      </c>
      <c r="N20" s="30">
        <f t="shared" ca="1" si="11"/>
        <v>2701593.64</v>
      </c>
      <c r="O20" s="30">
        <f t="shared" ca="1" si="9"/>
        <v>88.410889068878902</v>
      </c>
      <c r="P20" s="30">
        <f t="shared" ca="1" si="10"/>
        <v>83.424360674721115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3142975</v>
      </c>
      <c r="N21" s="497">
        <f t="shared" ca="1" si="12"/>
        <v>2606193.64</v>
      </c>
      <c r="O21" s="497">
        <f t="shared" ca="1" si="9"/>
        <v>88.037416162076795</v>
      </c>
      <c r="P21" s="497">
        <f t="shared" ca="1" si="10"/>
        <v>82.921233544651173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3142975</v>
      </c>
      <c r="N23" s="93">
        <f t="shared" ca="1" si="13"/>
        <v>2606193.64</v>
      </c>
      <c r="O23" s="93">
        <f t="shared" ca="1" si="9"/>
        <v>88.037416162076795</v>
      </c>
      <c r="P23" s="93">
        <f t="shared" ca="1" si="10"/>
        <v>82.921233544651173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1361986</v>
      </c>
      <c r="N28" s="22">
        <f t="shared" si="16"/>
        <v>1072410</v>
      </c>
      <c r="O28" s="22">
        <f t="shared" ref="O28:O37" ca="1" si="17">IF(L28&gt;0,N28*100/L28,0)</f>
        <v>72.05308389564091</v>
      </c>
      <c r="P28" s="22">
        <f t="shared" ref="P28:P37" ca="1" si="18">IF(M28&gt;0,N28*100/M28,0)</f>
        <v>78.738694817714716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1361986</v>
      </c>
      <c r="N30" s="30">
        <f t="shared" si="19"/>
        <v>1072410</v>
      </c>
      <c r="O30" s="30">
        <f t="shared" ca="1" si="17"/>
        <v>72.05308389564091</v>
      </c>
      <c r="P30" s="30">
        <f t="shared" ca="1" si="18"/>
        <v>78.738694817714716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1361986</v>
      </c>
      <c r="N31" s="497">
        <f t="shared" si="20"/>
        <v>1072410</v>
      </c>
      <c r="O31" s="497">
        <f t="shared" ca="1" si="17"/>
        <v>72.05308389564091</v>
      </c>
      <c r="P31" s="497">
        <f t="shared" ca="1" si="18"/>
        <v>78.738694817714716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1361986</v>
      </c>
      <c r="N33" s="93">
        <f t="shared" si="21"/>
        <v>1072410</v>
      </c>
      <c r="O33" s="93">
        <f t="shared" ca="1" si="17"/>
        <v>72.05308389564091</v>
      </c>
      <c r="P33" s="93">
        <f t="shared" ca="1" si="18"/>
        <v>78.738694817714716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3055725</v>
      </c>
      <c r="M37" s="871">
        <f t="shared" ca="1" si="24"/>
        <v>3238375</v>
      </c>
      <c r="N37" s="871">
        <f t="shared" ca="1" si="24"/>
        <v>2701593.64</v>
      </c>
      <c r="O37" s="871">
        <f t="shared" ca="1" si="17"/>
        <v>88.410889068878902</v>
      </c>
      <c r="P37" s="871">
        <f t="shared" ca="1" si="18"/>
        <v>83.424360674721115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349045.08</v>
      </c>
      <c r="O41" s="85">
        <f t="shared" ref="O41:O49" ca="1" si="26">IF(L41&gt;0,N41*100/L41,0)</f>
        <v>79.274376561435389</v>
      </c>
      <c r="P41" s="85">
        <f t="shared" ref="P41:P49" ca="1" si="27">IF(M41&gt;0,N41*100/M41,0)</f>
        <v>79.274376561435389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349045.08</v>
      </c>
      <c r="O43" s="92">
        <f t="shared" ca="1" si="26"/>
        <v>79.274376561435389</v>
      </c>
      <c r="P43" s="92">
        <f t="shared" ca="1" si="27"/>
        <v>79.274376561435389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349045.08</v>
      </c>
      <c r="O44" s="497">
        <f t="shared" ca="1" si="26"/>
        <v>79.274376561435389</v>
      </c>
      <c r="P44" s="497">
        <f t="shared" ca="1" si="27"/>
        <v>79.274376561435389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IFERROR(__xludf.DUMMYFUNCTION("IMPORTRANGE(""https://docs.google.com/spreadsheets/d/1MeEWN-I1oV_STSDYn1IFDPWt_1FKiwhDph83XaGc0o0/edit?usp=sharing"",""งบพรบ!T49"")"),349045.08)</f>
        <v>349045.08</v>
      </c>
      <c r="O46" s="93">
        <f t="shared" ca="1" si="26"/>
        <v>79.274376561435389</v>
      </c>
      <c r="P46" s="93">
        <f t="shared" ca="1" si="27"/>
        <v>79.274376561435389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661900</v>
      </c>
      <c r="N53" s="116">
        <f t="shared" ca="1" si="31"/>
        <v>571198.56000000006</v>
      </c>
      <c r="O53" s="116">
        <f t="shared" ref="O53:O61" ca="1" si="32">IF(L53&gt;0,N53*100/L53,0)</f>
        <v>86.296806164073132</v>
      </c>
      <c r="P53" s="116">
        <f t="shared" ref="P53:P61" ca="1" si="33">IF(M53&gt;0,N53*100/M53,0)</f>
        <v>86.296806164073132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661900</v>
      </c>
      <c r="N55" s="123">
        <f t="shared" ca="1" si="34"/>
        <v>571198.56000000006</v>
      </c>
      <c r="O55" s="123">
        <f t="shared" ca="1" si="32"/>
        <v>86.296806164073132</v>
      </c>
      <c r="P55" s="123">
        <f t="shared" ca="1" si="33"/>
        <v>86.296806164073132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661900</v>
      </c>
      <c r="N56" s="497">
        <f t="shared" ca="1" si="35"/>
        <v>571198.56000000006</v>
      </c>
      <c r="O56" s="497">
        <f t="shared" ca="1" si="32"/>
        <v>86.296806164073132</v>
      </c>
      <c r="P56" s="497">
        <f t="shared" ca="1" si="33"/>
        <v>86.296806164073132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IFERROR(__xludf.DUMMYFUNCTION("IMPORTRANGE(""https://docs.google.com/spreadsheets/d/1MeEWN-I1oV_STSDYn1IFDPWt_1FKiwhDph83XaGc0o0/edit?usp=sharing"",""งบพรบ!AB49"")"),661900)</f>
        <v>661900</v>
      </c>
      <c r="N58" s="93">
        <f ca="1">IFERROR(__xludf.DUMMYFUNCTION("IMPORTRANGE(""https://docs.google.com/spreadsheets/d/1MeEWN-I1oV_STSDYn1IFDPWt_1FKiwhDph83XaGc0o0/edit?usp=sharing"",""งบพรบ!AD49"")"),571198.56)</f>
        <v>571198.56000000006</v>
      </c>
      <c r="O58" s="93">
        <f t="shared" ca="1" si="32"/>
        <v>86.296806164073132</v>
      </c>
      <c r="P58" s="93">
        <f t="shared" ca="1" si="33"/>
        <v>86.296806164073132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797170</v>
      </c>
      <c r="N66" s="155">
        <f t="shared" ca="1" si="39"/>
        <v>680557</v>
      </c>
      <c r="O66" s="155">
        <f t="shared" ref="O66:O74" ca="1" si="40">IF(L66&gt;0,N66*100/L66,0)</f>
        <v>87.083429302623159</v>
      </c>
      <c r="P66" s="155">
        <f t="shared" ref="P66:P74" ca="1" si="41">IF(M66&gt;0,N66*100/M66,0)</f>
        <v>85.371627130975824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797170</v>
      </c>
      <c r="N68" s="93">
        <f t="shared" ca="1" si="42"/>
        <v>680557</v>
      </c>
      <c r="O68" s="93">
        <f t="shared" ca="1" si="40"/>
        <v>87.083429302623159</v>
      </c>
      <c r="P68" s="93">
        <f t="shared" ca="1" si="41"/>
        <v>85.371627130975824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797170</v>
      </c>
      <c r="N69" s="497">
        <f t="shared" ca="1" si="43"/>
        <v>680557</v>
      </c>
      <c r="O69" s="497">
        <f t="shared" ca="1" si="40"/>
        <v>87.083429302623159</v>
      </c>
      <c r="P69" s="497">
        <f t="shared" ca="1" si="41"/>
        <v>85.371627130975824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IFERROR(__xludf.DUMMYFUNCTION("IMPORTRANGE(""https://docs.google.com/spreadsheets/d/1MeEWN-I1oV_STSDYn1IFDPWt_1FKiwhDph83XaGc0o0/edit?usp=sharing"",""งบพรบ!AL49"")"),797170)</f>
        <v>797170</v>
      </c>
      <c r="N71" s="93">
        <f ca="1">IFERROR(__xludf.DUMMYFUNCTION("IMPORTRANGE(""https://docs.google.com/spreadsheets/d/1MeEWN-I1oV_STSDYn1IFDPWt_1FKiwhDph83XaGc0o0/edit?usp=sharing"",""งบพรบ!AN49"")"),680557)</f>
        <v>680557</v>
      </c>
      <c r="O71" s="93">
        <f t="shared" ca="1" si="40"/>
        <v>87.083429302623159</v>
      </c>
      <c r="P71" s="93">
        <f t="shared" ca="1" si="41"/>
        <v>85.371627130975824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92640</v>
      </c>
      <c r="N88" s="155">
        <f t="shared" ca="1" si="49"/>
        <v>90580</v>
      </c>
      <c r="O88" s="155">
        <f t="shared" ref="O88:O96" ca="1" si="50">IF(L88&gt;0,N88*100/L88,0)</f>
        <v>161.63454675231978</v>
      </c>
      <c r="P88" s="155">
        <f t="shared" ref="P88:P96" ca="1" si="51">IF(M88&gt;0,N88*100/M88,0)</f>
        <v>97.776338514680489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92640</v>
      </c>
      <c r="N90" s="93">
        <f t="shared" ca="1" si="52"/>
        <v>90580</v>
      </c>
      <c r="O90" s="93">
        <f t="shared" ca="1" si="50"/>
        <v>161.63454675231978</v>
      </c>
      <c r="P90" s="93">
        <f t="shared" ca="1" si="51"/>
        <v>97.776338514680489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92640</v>
      </c>
      <c r="N91" s="497">
        <f t="shared" ca="1" si="53"/>
        <v>90580</v>
      </c>
      <c r="O91" s="497">
        <f t="shared" ca="1" si="50"/>
        <v>161.63454675231978</v>
      </c>
      <c r="P91" s="497">
        <f t="shared" ca="1" si="51"/>
        <v>97.776338514680489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IFERROR(__xludf.DUMMYFUNCTION("IMPORTRANGE(""https://docs.google.com/spreadsheets/d/1MeEWN-I1oV_STSDYn1IFDPWt_1FKiwhDph83XaGc0o0/edit?usp=sharing"",""งบพรบ!AV49"")"),92640)</f>
        <v>92640</v>
      </c>
      <c r="N93" s="93">
        <f ca="1">IFERROR(__xludf.DUMMYFUNCTION("IMPORTRANGE(""https://docs.google.com/spreadsheets/d/1MeEWN-I1oV_STSDYn1IFDPWt_1FKiwhDph83XaGc0o0/edit?usp=sharing"",""งบพรบ!AX49"")"),90580)</f>
        <v>90580</v>
      </c>
      <c r="O93" s="93">
        <f t="shared" ca="1" si="50"/>
        <v>161.63454675231978</v>
      </c>
      <c r="P93" s="93">
        <f t="shared" ca="1" si="51"/>
        <v>97.776338514680489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8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8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35255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62.558502340093604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35255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62.558502340093604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35255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62.558502340093604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IFERROR(__xludf.DUMMYFUNCTION("IMPORTRANGE(""https://docs.google.com/spreadsheets/d/1MeEWN-I1oV_STSDYn1IFDPWt_1FKiwhDph83XaGc0o0/edit?usp=sharing"",""งบพรบ!CJ49"")"),35255)</f>
        <v>35255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62.558502340093604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73600</v>
      </c>
      <c r="N181" s="155">
        <f t="shared" ca="1" si="92"/>
        <v>62625</v>
      </c>
      <c r="O181" s="155">
        <f t="shared" ref="O181:O189" ca="1" si="93">IF(L181&gt;0,N181*100/L181,0)</f>
        <v>85.088315217391298</v>
      </c>
      <c r="P181" s="155">
        <f t="shared" ref="P181:P189" ca="1" si="94">IF(M181&gt;0,N181*100/M181,0)</f>
        <v>85.088315217391298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73600</v>
      </c>
      <c r="N183" s="93">
        <f t="shared" ca="1" si="95"/>
        <v>62625</v>
      </c>
      <c r="O183" s="93">
        <f t="shared" ca="1" si="93"/>
        <v>85.088315217391298</v>
      </c>
      <c r="P183" s="93">
        <f t="shared" ca="1" si="94"/>
        <v>85.088315217391298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73600</v>
      </c>
      <c r="N184" s="497">
        <f t="shared" ca="1" si="96"/>
        <v>62625</v>
      </c>
      <c r="O184" s="497">
        <f t="shared" ca="1" si="93"/>
        <v>85.088315217391298</v>
      </c>
      <c r="P184" s="497">
        <f t="shared" ca="1" si="94"/>
        <v>85.088315217391298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IFERROR(__xludf.DUMMYFUNCTION("IMPORTRANGE(""https://docs.google.com/spreadsheets/d/1MeEWN-I1oV_STSDYn1IFDPWt_1FKiwhDph83XaGc0o0/edit?usp=sharing"",""งบพรบ!CT49"")"),73600)</f>
        <v>73600</v>
      </c>
      <c r="N186" s="93">
        <f ca="1">IFERROR(__xludf.DUMMYFUNCTION("IMPORTRANGE(""https://docs.google.com/spreadsheets/d/1MeEWN-I1oV_STSDYn1IFDPWt_1FKiwhDph83XaGc0o0/edit?usp=sharing"",""งบพรบ!CV49"")"),62625)</f>
        <v>62625</v>
      </c>
      <c r="O186" s="93">
        <f t="shared" ca="1" si="93"/>
        <v>85.088315217391298</v>
      </c>
      <c r="P186" s="93">
        <f t="shared" ca="1" si="94"/>
        <v>85.088315217391298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2250</v>
      </c>
      <c r="O191" s="155">
        <f ca="1">IF(L191&gt;0,N191*100/L191,0)</f>
        <v>37.5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7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7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7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7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7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7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7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64000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12515</v>
      </c>
      <c r="O217" s="155">
        <f ca="1">IF(L217&gt;0,N217*100/L217,0)</f>
        <v>55.376106194690266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7">
        <v>2515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7">
        <v>10000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64000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64000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IFERROR(__xludf.DUMMYFUNCTION("IMPORTRANGE(""https://docs.google.com/spreadsheets/d/1MeEWN-I1oV_STSDYn1IFDPWt_1FKiwhDph83XaGc0o0/edit?usp=sharing"",""งบพรบ!DD49"")"),28800)</f>
        <v>28800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0</v>
      </c>
      <c r="J276" s="883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IFERROR(__xludf.DUMMYFUNCTION("IMPORTRANGE(""https://docs.google.com/spreadsheets/d/1QqKyyYR6Q21VydFLVH3TRQUabQu_ym0Zz7PgGX0-kHA/edit?usp=sharing"",""แผน!EB49"")"),0)</f>
        <v>0</v>
      </c>
      <c r="J288" s="678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346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1" t="s">
        <v>346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2980</v>
      </c>
      <c r="K327" s="445">
        <f ca="1">IF(I327&gt;0,J327*100/I327,0)</f>
        <v>156.84210526315789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168500</v>
      </c>
      <c r="N328" s="155">
        <f t="shared" ca="1" si="149"/>
        <v>125495</v>
      </c>
      <c r="O328" s="155">
        <f t="shared" ref="O328:O336" ca="1" si="150">IF(L328&gt;0,N328*100/L328,0)</f>
        <v>75.599397590361448</v>
      </c>
      <c r="P328" s="155">
        <f t="shared" ref="P328:P336" ca="1" si="151">IF(M328&gt;0,N328*100/M328,0)</f>
        <v>74.477744807121667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168500</v>
      </c>
      <c r="N330" s="93">
        <f t="shared" ca="1" si="152"/>
        <v>125495</v>
      </c>
      <c r="O330" s="93">
        <f t="shared" ca="1" si="150"/>
        <v>75.599397590361448</v>
      </c>
      <c r="P330" s="93">
        <f t="shared" ca="1" si="151"/>
        <v>74.477744807121667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125495</v>
      </c>
      <c r="O331" s="497">
        <f t="shared" ca="1" si="150"/>
        <v>75.599397590361448</v>
      </c>
      <c r="P331" s="497">
        <f t="shared" ca="1" si="151"/>
        <v>74.477744807121667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IFERROR(__xludf.DUMMYFUNCTION("IMPORTRANGE(""https://docs.google.com/spreadsheets/d/1MeEWN-I1oV_STSDYn1IFDPWt_1FKiwhDph83XaGc0o0/edit?usp=sharing"",""งบพรบ!ER49"")"),168500)</f>
        <v>168500</v>
      </c>
      <c r="N333" s="93">
        <f ca="1">IFERROR(__xludf.DUMMYFUNCTION("IMPORTRANGE(""https://docs.google.com/spreadsheets/d/1MeEWN-I1oV_STSDYn1IFDPWt_1FKiwhDph83XaGc0o0/edit?usp=sharing"",""งบพรบ!ET49"")"),125495)</f>
        <v>125495</v>
      </c>
      <c r="O333" s="93">
        <f t="shared" ca="1" si="150"/>
        <v>75.599397590361448</v>
      </c>
      <c r="P333" s="93">
        <f t="shared" ca="1" si="151"/>
        <v>74.477744807121667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IFERROR(__xludf.DUMMYFUNCTION("IMPORTRANGE(""https://docs.google.com/spreadsheets/d/1kVcqe37tkHyjCSG3S0O1AXqVkqjo8mSIZil3BcpIysc/edit?usp=sharing"",""ศูนย์!D49"")"),2629)</f>
        <v>2629</v>
      </c>
      <c r="K338" s="497">
        <f ca="1">IF(I338&gt;0,J338*100/I338,0)</f>
        <v>138.36842105263159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IFERROR(__xludf.DUMMYFUNCTION("IMPORTRANGE(""https://docs.google.com/spreadsheets/d/1kVcqe37tkHyjCSG3S0O1AXqVkqjo8mSIZil3BcpIysc/edit?usp=sharing"",""ศูนย์!F49"")"),219)</f>
        <v>219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IFERROR(__xludf.DUMMYFUNCTION("IMPORTRANGE(""https://docs.google.com/spreadsheets/d/1kVcqe37tkHyjCSG3S0O1AXqVkqjo8mSIZil3BcpIysc/edit?usp=sharing"",""ศูนย์!H49"")"),132)</f>
        <v>132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940210</v>
      </c>
      <c r="N345" s="155">
        <f t="shared" ca="1" si="155"/>
        <v>774238</v>
      </c>
      <c r="O345" s="155">
        <f t="shared" ref="O345:O353" ca="1" si="156">IF(L345&gt;0,N345*100/L345,0)</f>
        <v>93.786779402323361</v>
      </c>
      <c r="P345" s="155">
        <f t="shared" ref="P345:P353" ca="1" si="157">IF(M345&gt;0,N345*100/M345,0)</f>
        <v>82.347347932908605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940210</v>
      </c>
      <c r="N347" s="93">
        <f t="shared" ca="1" si="158"/>
        <v>774238</v>
      </c>
      <c r="O347" s="93">
        <f t="shared" ca="1" si="156"/>
        <v>93.786779402323361</v>
      </c>
      <c r="P347" s="93">
        <f t="shared" ca="1" si="157"/>
        <v>82.347347932908605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844810</v>
      </c>
      <c r="N348" s="497">
        <f t="shared" ca="1" si="159"/>
        <v>678838</v>
      </c>
      <c r="O348" s="497">
        <f t="shared" ca="1" si="156"/>
        <v>92.97494966649775</v>
      </c>
      <c r="P348" s="497">
        <f t="shared" ca="1" si="157"/>
        <v>80.353925734780603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IFERROR(__xludf.DUMMYFUNCTION("IMPORTRANGE(""https://docs.google.com/spreadsheets/d/1MeEWN-I1oV_STSDYn1IFDPWt_1FKiwhDph83XaGc0o0/edit?usp=sharing"",""งบพรบ!FB49"")"),844810)</f>
        <v>844810</v>
      </c>
      <c r="N350" s="93">
        <f ca="1">IFERROR(__xludf.DUMMYFUNCTION("IMPORTRANGE(""https://docs.google.com/spreadsheets/d/1MeEWN-I1oV_STSDYn1IFDPWt_1FKiwhDph83XaGc0o0/edit?usp=sharing"",""งบพรบ!FD49"")"),678838)</f>
        <v>678838</v>
      </c>
      <c r="O350" s="93">
        <f t="shared" ca="1" si="156"/>
        <v>92.97494966649775</v>
      </c>
      <c r="P350" s="93">
        <f t="shared" ca="1" si="157"/>
        <v>80.353925734780603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146</v>
      </c>
      <c r="K355" s="465">
        <f ca="1">IF(I355&gt;0,J355*100/I355,0)</f>
        <v>69.523809523809518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IFERROR(__xludf.DUMMYFUNCTION("IMPORTRANGE(""https://docs.google.com/spreadsheets/d/1XWAQStnk-4SwqDmLtmXYiTMKHgktTP8We1SCoS47DrQ/edit?usp=sharing"",""จัดที่ดิน!W49"")"),311)</f>
        <v>311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IFERROR(__xludf.DUMMYFUNCTION("IMPORTRANGE(""https://docs.google.com/spreadsheets/d/1XWAQStnk-4SwqDmLtmXYiTMKHgktTP8We1SCoS47DrQ/edit?usp=sharing"",""จัดที่ดิน!X49"")"),2447.5)</f>
        <v>2447.5</v>
      </c>
      <c r="K359" s="497">
        <f t="shared" ca="1" si="161"/>
        <v>122.375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IFERROR(__xludf.DUMMYFUNCTION("IMPORTRANGE(""https://docs.google.com/spreadsheets/d/1XWAQStnk-4SwqDmLtmXYiTMKHgktTP8We1SCoS47DrQ/edit?usp=sharing"",""จัดที่ดิน!Y49"")"),295)</f>
        <v>295</v>
      </c>
      <c r="K360" s="497">
        <f t="shared" ca="1" si="161"/>
        <v>140.47619047619048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IFERROR(__xludf.DUMMYFUNCTION("IMPORTRANGE(""https://docs.google.com/spreadsheets/d/1XWAQStnk-4SwqDmLtmXYiTMKHgktTP8We1SCoS47DrQ/edit?usp=sharing"",""จัดที่ดิน!Z49"")"),2201.43)</f>
        <v>2201.4299999999998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IFERROR(__xludf.DUMMYFUNCTION("IMPORTRANGE(""https://docs.google.com/spreadsheets/d/1XWAQStnk-4SwqDmLtmXYiTMKHgktTP8We1SCoS47DrQ/edit?usp=sharing"",""จัดที่ดิน!AA49"")"),146)</f>
        <v>146</v>
      </c>
      <c r="K362" s="497">
        <f t="shared" ca="1" si="161"/>
        <v>69.523809523809518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IFERROR(__xludf.DUMMYFUNCTION("IMPORTRANGE(""https://docs.google.com/spreadsheets/d/1XWAQStnk-4SwqDmLtmXYiTMKHgktTP8We1SCoS47DrQ/edit?usp=sharing"",""จัดที่ดิน!AB49"")"),933.66)</f>
        <v>933.66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462</v>
      </c>
      <c r="K364" s="479">
        <f t="shared" ca="1" si="161"/>
        <v>75.73770491803279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IFERROR(__xludf.DUMMYFUNCTION("IMPORTRANGE(""https://docs.google.com/spreadsheets/d/1XWAQStnk-4SwqDmLtmXYiTMKHgktTP8We1SCoS47DrQ/edit?usp=sharing"",""จัดที่ดิน!E49"")"),105)</f>
        <v>105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IFERROR(__xludf.DUMMYFUNCTION("IMPORTRANGE(""https://docs.google.com/spreadsheets/d/1XWAQStnk-4SwqDmLtmXYiTMKHgktTP8We1SCoS47DrQ/edit?usp=sharing"",""จัดที่ดิน!F49"")"),752.59)</f>
        <v>752.59</v>
      </c>
      <c r="K369" s="497">
        <f t="shared" ca="1" si="163"/>
        <v>150.518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IFERROR(__xludf.DUMMYFUNCTION("IMPORTRANGE(""https://docs.google.com/spreadsheets/d/1XWAQStnk-4SwqDmLtmXYiTMKHgktTP8We1SCoS47DrQ/edit?usp=sharing"",""จัดที่ดิน!G49"")"),89)</f>
        <v>89</v>
      </c>
      <c r="K370" s="497">
        <f t="shared" ca="1" si="163"/>
        <v>148.33333333333334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IFERROR(__xludf.DUMMYFUNCTION("IMPORTRANGE(""https://docs.google.com/spreadsheets/d/1XWAQStnk-4SwqDmLtmXYiTMKHgktTP8We1SCoS47DrQ/edit?usp=sharing"",""จัดที่ดิน!H49"")"),506.52)</f>
        <v>506.52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394</v>
      </c>
      <c r="K374" s="491">
        <f t="shared" ca="1" si="163"/>
        <v>71.63636363636364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IFERROR(__xludf.DUMMYFUNCTION("IMPORTRANGE(""https://docs.google.com/spreadsheets/d/1XWAQStnk-4SwqDmLtmXYiTMKHgktTP8We1SCoS47DrQ/edit?usp=sharing"",""จัดที่ดิน!AH49"")"),206)</f>
        <v>206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IFERROR(__xludf.DUMMYFUNCTION("IMPORTRANGE(""https://docs.google.com/spreadsheets/d/1XWAQStnk-4SwqDmLtmXYiTMKHgktTP8We1SCoS47DrQ/edit?usp=sharing"",""จัดที่ดิน!AI49"")"),1694.91)</f>
        <v>1694.91</v>
      </c>
      <c r="K378" s="497">
        <f t="shared" ca="1" si="164"/>
        <v>112.994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IFERROR(__xludf.DUMMYFUNCTION("IMPORTRANGE(""https://docs.google.com/spreadsheets/d/1XWAQStnk-4SwqDmLtmXYiTMKHgktTP8We1SCoS47DrQ/edit?usp=sharing"",""จัดที่ดิน!AJ49"")"),522)</f>
        <v>522</v>
      </c>
      <c r="K379" s="497">
        <f t="shared" ca="1" si="164"/>
        <v>94.909090909090907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IFERROR(__xludf.DUMMYFUNCTION("IMPORTRANGE(""https://docs.google.com/spreadsheets/d/1XWAQStnk-4SwqDmLtmXYiTMKHgktTP8We1SCoS47DrQ/edit?usp=sharing"",""จัดที่ดิน!AK49"")"),4561.89)</f>
        <v>4561.8900000000003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IFERROR(__xludf.DUMMYFUNCTION("IMPORTRANGE(""https://docs.google.com/spreadsheets/d/1XWAQStnk-4SwqDmLtmXYiTMKHgktTP8We1SCoS47DrQ/edit?usp=sharing"",""จัดที่ดิน!AL49"")"),394)</f>
        <v>394</v>
      </c>
      <c r="K381" s="497">
        <f t="shared" ca="1" si="164"/>
        <v>71.63636363636364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IFERROR(__xludf.DUMMYFUNCTION("IMPORTRANGE(""https://docs.google.com/spreadsheets/d/1XWAQStnk-4SwqDmLtmXYiTMKHgktTP8We1SCoS47DrQ/edit?usp=sharing"",""จัดที่ดิน!AM49"")"),3438.52)</f>
        <v>3438.52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IFERROR(__xludf.DUMMYFUNCTION("IMPORTRANGE(""https://docs.google.com/spreadsheets/d/1XWAQStnk-4SwqDmLtmXYiTMKHgktTP8We1SCoS47DrQ/edit?usp=sharing"",""จัดที่ดิน!AP49"")"),29)</f>
        <v>29</v>
      </c>
      <c r="K385" s="505">
        <f ca="1">IF(I385&gt;0,J385*100/I385,0)</f>
        <v>96.666666666666671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1361986</v>
      </c>
      <c r="N414" s="552">
        <f t="shared" si="181"/>
        <v>1072410</v>
      </c>
      <c r="O414" s="552">
        <f ca="1">IF(L414&gt;0,N414*100/L414,0)</f>
        <v>72.05308389564091</v>
      </c>
      <c r="P414" s="552">
        <f ca="1">IF(M414&gt;0,N414*100/M414,0)</f>
        <v>78.738694817714716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100920</v>
      </c>
      <c r="N419" s="155">
        <f t="shared" si="184"/>
        <v>102389</v>
      </c>
      <c r="O419" s="155">
        <f t="shared" ref="O419:O424" ca="1" si="185">IF(L419&gt;0,N419*100/L419,0)</f>
        <v>99.542096052887416</v>
      </c>
      <c r="P419" s="155">
        <f t="shared" ref="P419:P424" ca="1" si="186">IF(M419&gt;0,N419*100/M419,0)</f>
        <v>101.4556084026952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100920</v>
      </c>
      <c r="N421" s="93">
        <f t="shared" si="187"/>
        <v>102389</v>
      </c>
      <c r="O421" s="93">
        <f t="shared" ca="1" si="185"/>
        <v>99.542096052887416</v>
      </c>
      <c r="P421" s="93">
        <f t="shared" ca="1" si="186"/>
        <v>101.4556084026952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100920</v>
      </c>
      <c r="N422" s="497">
        <f t="shared" si="188"/>
        <v>102389</v>
      </c>
      <c r="O422" s="497">
        <f t="shared" ca="1" si="185"/>
        <v>99.542096052887416</v>
      </c>
      <c r="P422" s="497">
        <f t="shared" ca="1" si="186"/>
        <v>101.4556084026952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L424-1940</f>
        <v>100920</v>
      </c>
      <c r="N424" s="93">
        <f>N425+N426+N427+N428</f>
        <v>102389</v>
      </c>
      <c r="O424" s="93">
        <f t="shared" ca="1" si="185"/>
        <v>99.542096052887416</v>
      </c>
      <c r="P424" s="93">
        <f t="shared" ca="1" si="186"/>
        <v>101.4556084026952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v>53989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20</v>
      </c>
      <c r="J433" s="678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30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189790</v>
      </c>
      <c r="O444" s="195">
        <f t="shared" ref="O444:O449" ca="1" si="198">IF(L444&gt;0,N444*100/L444,0)</f>
        <v>89.74371098921884</v>
      </c>
      <c r="P444" s="195">
        <f t="shared" ref="P444:P449" ca="1" si="199">IF(M444&gt;0,N444*100/M444,0)</f>
        <v>89.74371098921884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189790</v>
      </c>
      <c r="O446" s="93">
        <f t="shared" ca="1" si="198"/>
        <v>89.74371098921884</v>
      </c>
      <c r="P446" s="93">
        <f t="shared" ca="1" si="199"/>
        <v>89.74371098921884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189790</v>
      </c>
      <c r="O447" s="497">
        <f t="shared" ca="1" si="198"/>
        <v>89.74371098921884</v>
      </c>
      <c r="P447" s="497">
        <f t="shared" ca="1" si="199"/>
        <v>89.74371098921884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189790</v>
      </c>
      <c r="O449" s="93">
        <f t="shared" ca="1" si="198"/>
        <v>89.74371098921884</v>
      </c>
      <c r="P449" s="93">
        <f t="shared" ca="1" si="199"/>
        <v>89.74371098921884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42000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130000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v>12790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404168</v>
      </c>
      <c r="O467" s="195">
        <f t="shared" ref="O467:O472" ca="1" si="207">IF(L467&gt;0,N467*100/L467,0)</f>
        <v>97.440830506554036</v>
      </c>
      <c r="P467" s="195">
        <f t="shared" ref="P467:P472" ca="1" si="208">IF(M467&gt;0,N467*100/M467,0)</f>
        <v>97.440830506554036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404168</v>
      </c>
      <c r="O469" s="93">
        <f t="shared" ca="1" si="207"/>
        <v>97.440830506554036</v>
      </c>
      <c r="P469" s="93">
        <f t="shared" ca="1" si="208"/>
        <v>97.440830506554036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404168</v>
      </c>
      <c r="O470" s="497">
        <f t="shared" ca="1" si="207"/>
        <v>97.440830506554036</v>
      </c>
      <c r="P470" s="497">
        <f t="shared" ca="1" si="208"/>
        <v>97.440830506554036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404168</v>
      </c>
      <c r="O472" s="93">
        <f t="shared" ca="1" si="207"/>
        <v>97.440830506554036</v>
      </c>
      <c r="P472" s="93">
        <f t="shared" ca="1" si="208"/>
        <v>97.440830506554036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60193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314000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2875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v>27100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IFERROR(__xludf.DUMMYFUNCTION("IMPORTRANGE(""https://docs.google.com/spreadsheets/d/1QqKyyYR6Q21VydFLVH3TRQUabQu_ym0Zz7PgGX0-kHA/edit?usp=sharing"",""แผน!GU49"")"),0)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22152</v>
      </c>
      <c r="J543" s="684">
        <f t="shared" si="235"/>
        <v>20997.611999999997</v>
      </c>
      <c r="K543" s="685">
        <f t="shared" ca="1" si="234"/>
        <v>94.788786565547113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300948</v>
      </c>
      <c r="N544" s="155">
        <f t="shared" si="236"/>
        <v>190731</v>
      </c>
      <c r="O544" s="155">
        <f t="shared" ref="O544:O549" ca="1" si="237">IF(L544&gt;0,N544*100/L544,0)</f>
        <v>47.993145669618258</v>
      </c>
      <c r="P544" s="155">
        <f t="shared" ref="P544:P549" ca="1" si="238">IF(M544&gt;0,N544*100/M544,0)</f>
        <v>63.376729534670439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300948</v>
      </c>
      <c r="N546" s="93">
        <f t="shared" si="240"/>
        <v>190731</v>
      </c>
      <c r="O546" s="93">
        <f t="shared" ca="1" si="237"/>
        <v>47.993145669618258</v>
      </c>
      <c r="P546" s="93">
        <f t="shared" ca="1" si="238"/>
        <v>63.376729534670439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300948</v>
      </c>
      <c r="N547" s="497">
        <f t="shared" si="241"/>
        <v>190731</v>
      </c>
      <c r="O547" s="497">
        <f t="shared" ca="1" si="237"/>
        <v>47.993145669618258</v>
      </c>
      <c r="P547" s="497">
        <f t="shared" ca="1" si="238"/>
        <v>63.376729534670439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L549-96465</f>
        <v>300948</v>
      </c>
      <c r="N549" s="93">
        <f>N550+N551+N552+N553+N554</f>
        <v>190731</v>
      </c>
      <c r="O549" s="93">
        <f t="shared" ca="1" si="237"/>
        <v>47.993145669618258</v>
      </c>
      <c r="P549" s="93">
        <f t="shared" ca="1" si="238"/>
        <v>63.376729534670439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104650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v>86081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22152</v>
      </c>
      <c r="J559" s="705">
        <f t="shared" si="245"/>
        <v>20997.611999999997</v>
      </c>
      <c r="K559" s="674">
        <f t="shared" ref="K559:K561" ca="1" si="246">IF(I559&gt;0,J559*100/I559,0)</f>
        <v>94.788786565547113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8">
        <f t="shared" ref="J568:J569" si="248">J570+J572+J574</f>
        <v>22152.48</v>
      </c>
      <c r="K568" s="411">
        <f t="shared" ref="K568:K569" ca="1" si="249">IF(I568&gt;0,J568*100/I568,0)</f>
        <v>100.00216684723728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8">
        <f t="shared" si="248"/>
        <v>1801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20272.32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1656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1087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793.16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62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8">
        <f t="shared" ref="J576:J577" si="250">J578+J580+J582+J588+J590</f>
        <v>20997.611999999997</v>
      </c>
      <c r="K576" s="411">
        <f t="shared" ref="K576:K577" ca="1" si="251">IF(I576&gt;0,J576*100/I576,0)</f>
        <v>94.788786565547113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8">
        <f t="shared" si="250"/>
        <v>1709</v>
      </c>
      <c r="K577" s="411">
        <f t="shared" ca="1" si="251"/>
        <v>94.891726818434208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20774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1689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9.4220000000000006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38.799999999999997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11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27.8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175.39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17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1063.5999999999999</v>
      </c>
      <c r="J592" s="705">
        <f t="shared" si="253"/>
        <v>1063.8499999999999</v>
      </c>
      <c r="K592" s="674">
        <f t="shared" ref="K592:K594" ca="1" si="254">IF(I592&gt;0,J592*100/I592,0)</f>
        <v>100.02350507709664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916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916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916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IFERROR(__xludf.DUMMYFUNCTION("IMPORTRANGE(""https://docs.google.com/spreadsheets/d/1QqKyyYR6Q21VydFLVH3TRQUabQu_ym0Zz7PgGX0-kHA/edit?usp=sharing"",""แผน!HL49"")"),0)</f>
        <v>0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IFERROR(__xludf.DUMMYFUNCTION("IMPORTRANGE(""https://docs.google.com/spreadsheets/d/1QqKyyYR6Q21VydFLVH3TRQUabQu_ym0Zz7PgGX0-kHA/edit?usp=sharing"",""แผน!HK49"")"),0)</f>
        <v>0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90</v>
      </c>
      <c r="J628" s="738">
        <f t="shared" ca="1" si="262"/>
        <v>43</v>
      </c>
      <c r="K628" s="739">
        <f ca="1">IF(I628&gt;0,J628*100/I628,0)</f>
        <v>47.777777777777779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324455</v>
      </c>
      <c r="N629" s="195">
        <f t="shared" si="263"/>
        <v>183332</v>
      </c>
      <c r="O629" s="195">
        <f t="shared" ref="O629:O634" ca="1" si="264">IF(L629&gt;0,N629*100/L629,0)</f>
        <v>52.457759274360846</v>
      </c>
      <c r="P629" s="195">
        <f t="shared" ref="P629:P634" ca="1" si="265">IF(M629&gt;0,N629*100/M629,0)</f>
        <v>56.504600021574639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324455</v>
      </c>
      <c r="N631" s="93">
        <f t="shared" si="266"/>
        <v>183332</v>
      </c>
      <c r="O631" s="93">
        <f t="shared" ca="1" si="264"/>
        <v>52.457759274360846</v>
      </c>
      <c r="P631" s="93">
        <f t="shared" ca="1" si="265"/>
        <v>56.504600021574639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324455</v>
      </c>
      <c r="N632" s="497">
        <f t="shared" si="267"/>
        <v>183332</v>
      </c>
      <c r="O632" s="497">
        <f t="shared" ca="1" si="264"/>
        <v>52.457759274360846</v>
      </c>
      <c r="P632" s="497">
        <f t="shared" ca="1" si="265"/>
        <v>56.504600021574639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L634-25030</f>
        <v>324455</v>
      </c>
      <c r="N634" s="93">
        <f>N635+N636+N637+N638</f>
        <v>183332</v>
      </c>
      <c r="O634" s="93">
        <f t="shared" ca="1" si="264"/>
        <v>52.457759274360846</v>
      </c>
      <c r="P634" s="93">
        <f t="shared" ca="1" si="265"/>
        <v>56.504600021574639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104000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v>79332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IFERROR(__xludf.DUMMYFUNCTION("IMPORTRANGE(""https://docs.google.com/spreadsheets/d/1XWAQStnk-4SwqDmLtmXYiTMKHgktTP8We1SCoS47DrQ/edit?usp=sharing"",""จัดที่ดิน!AS49"")"),98)</f>
        <v>98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IFERROR(__xludf.DUMMYFUNCTION("IMPORTRANGE(""https://docs.google.com/spreadsheets/d/1XWAQStnk-4SwqDmLtmXYiTMKHgktTP8We1SCoS47DrQ/edit?usp=sharing"",""จัดที่ดิน!AT49"")"),38.41)</f>
        <v>38.409999999999997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IFERROR(__xludf.DUMMYFUNCTION("IMPORTRANGE(""https://docs.google.com/spreadsheets/d/1XWAQStnk-4SwqDmLtmXYiTMKHgktTP8We1SCoS47DrQ/edit?usp=sharing"",""จัดที่ดิน!AU49"")"),96)</f>
        <v>96</v>
      </c>
      <c r="K647" s="163">
        <f t="shared" ca="1" si="271"/>
        <v>106.66666666666667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IFERROR(__xludf.DUMMYFUNCTION("IMPORTRANGE(""https://docs.google.com/spreadsheets/d/1XWAQStnk-4SwqDmLtmXYiTMKHgktTP8We1SCoS47DrQ/edit?usp=sharing"",""จัดที่ดิน!AV49"")"),38.06)</f>
        <v>38.06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IFERROR(__xludf.DUMMYFUNCTION("IMPORTRANGE(""https://docs.google.com/spreadsheets/d/1XWAQStnk-4SwqDmLtmXYiTMKHgktTP8We1SCoS47DrQ/edit?usp=sharing"",""จัดที่ดิน!AW49"")"),50)</f>
        <v>50</v>
      </c>
      <c r="K649" s="163">
        <f t="shared" ca="1" si="271"/>
        <v>55.555555555555557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IFERROR(__xludf.DUMMYFUNCTION("IMPORTRANGE(""https://docs.google.com/spreadsheets/d/1XWAQStnk-4SwqDmLtmXYiTMKHgktTP8We1SCoS47DrQ/edit?usp=sharing"",""จัดที่ดิน!AX49"")"),17.69)</f>
        <v>17.690000000000001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IFERROR(__xludf.DUMMYFUNCTION("IMPORTRANGE(""https://docs.google.com/spreadsheets/d/1XWAQStnk-4SwqDmLtmXYiTMKHgktTP8We1SCoS47DrQ/edit?usp=sharing"",""จัดที่ดิน!AY49"")"),43)</f>
        <v>43</v>
      </c>
      <c r="K651" s="163">
        <f t="shared" ca="1" si="271"/>
        <v>47.777777777777779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IFERROR(__xludf.DUMMYFUNCTION("IMPORTRANGE(""https://docs.google.com/spreadsheets/d/1XWAQStnk-4SwqDmLtmXYiTMKHgktTP8We1SCoS47DrQ/edit?usp=sharing"",""จัดที่ดิน!AZ49"")"),14.0275)</f>
        <v>14.0275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50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IFERROR(__xludf.DUMMYFUNCTION("IMPORTRANGE(""https://docs.google.com/spreadsheets/d/1QqKyyYR6Q21VydFLVH3TRQUabQu_ym0Zz7PgGX0-kHA/edit?usp=sharing"",""แผน!IA49"")"),50)</f>
        <v>50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IFERROR(__xludf.DUMMYFUNCTION("IMPORTRANGE(""https://docs.google.com/spreadsheets/d/1QqKyyYR6Q21VydFLVH3TRQUabQu_ym0Zz7PgGX0-kHA/edit?usp=sharing"",""แผน!IB49"")"),0)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L690-2940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IFERROR(__xludf.DUMMYFUNCTION("IMPORTRANGE(""https://docs.google.com/spreadsheets/d/1QqKyyYR6Q21VydFLVH3TRQUabQu_ym0Zz7PgGX0-kHA/edit?usp=sharing"",""แผน!IE49"")"),0)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IFERROR(__xludf.DUMMYFUNCTION("IMPORTRANGE(""https://docs.google.com/spreadsheets/d/1QqKyyYR6Q21VydFLVH3TRQUabQu_ym0Zz7PgGX0-kHA/edit?usp=sharing"",""แผน!IH49"")"),7)</f>
        <v>7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IFERROR(__xludf.DUMMYFUNCTION("IMPORTRANGE(""https://docs.google.com/spreadsheets/d/1QqKyyYR6Q21VydFLVH3TRQUabQu_ym0Zz7PgGX0-kHA/edit?usp=sharing"",""แผน!IJ49"")"),0)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IFERROR(__xludf.DUMMYFUNCTION("IMPORTRANGE(""https://docs.google.com/spreadsheets/d/1QqKyyYR6Q21VydFLVH3TRQUabQu_ym0Zz7PgGX0-kHA/edit?usp=sharing"",""แผน!IK49"")"),0)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IFERROR(__xludf.DUMMYFUNCTION("IMPORTRANGE(""https://docs.google.com/spreadsheets/d/1QqKyyYR6Q21VydFLVH3TRQUabQu_ym0Zz7PgGX0-kHA/edit?usp=sharing"",""แผน!IP49"")"),0)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IFERROR(__xludf.DUMMYFUNCTION("IMPORTRANGE(""https://docs.google.com/spreadsheets/d/19vJNZY_5yjcGF2XGBMNZRCAIB0Kwfpjp8YEOfu-bneM/edit?usp=sharing"",""งานกองทุน!F49"")"),4460322.25)</f>
        <v>4460322.25</v>
      </c>
      <c r="K821" s="497">
        <f t="shared" ref="K821:K828" ca="1" si="335">IF(I821&gt;0,J821*100/I821,0)</f>
        <v>94.419750112645104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IFERROR(__xludf.DUMMYFUNCTION("IMPORTRANGE(""https://docs.google.com/spreadsheets/d/19vJNZY_5yjcGF2XGBMNZRCAIB0Kwfpjp8YEOfu-bneM/edit?usp=sharing"",""งานกองทุน!E49"")"),387)</f>
        <v>387</v>
      </c>
      <c r="K822" s="497">
        <f t="shared" ca="1" si="335"/>
        <v>93.02884615384616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IFERROR(__xludf.DUMMYFUNCTION("IMPORTRANGE(""https://docs.google.com/spreadsheets/d/19vJNZY_5yjcGF2XGBMNZRCAIB0Kwfpjp8YEOfu-bneM/edit?usp=sharing"",""งานกองทุน!K49"")"),307989.49)</f>
        <v>307989.49</v>
      </c>
      <c r="K823" s="497">
        <f t="shared" ca="1" si="335"/>
        <v>9.2603079614486248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IFERROR(__xludf.DUMMYFUNCTION("IMPORTRANGE(""https://docs.google.com/spreadsheets/d/19vJNZY_5yjcGF2XGBMNZRCAIB0Kwfpjp8YEOfu-bneM/edit?usp=sharing"",""งานกองทุน!J49"")"),93)</f>
        <v>93</v>
      </c>
      <c r="K824" s="497">
        <f t="shared" ca="1" si="335"/>
        <v>48.4375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IFERROR(__xludf.DUMMYFUNCTION("IMPORTRANGE(""https://docs.google.com/spreadsheets/d/19vJNZY_5yjcGF2XGBMNZRCAIB0Kwfpjp8YEOfu-bneM/edit?usp=sharing"",""งานกองทุน!T49"")"),160)</f>
        <v>160</v>
      </c>
      <c r="K828" s="505">
        <f t="shared" ca="1" si="335"/>
        <v>86.486486486486484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B09D-D8AC-4573-8683-B4190018CFD8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activeCell="A4" sqref="A4"/>
      <selection pane="bottomLeft" sqref="A1:P1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2" width="21.28515625" style="840" bestFit="1" customWidth="1"/>
    <col min="13" max="13" width="23" style="840" bestFit="1" customWidth="1"/>
    <col min="14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359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9925692</v>
      </c>
      <c r="M8" s="22">
        <f t="shared" ca="1" si="0"/>
        <v>10610049.91</v>
      </c>
      <c r="N8" s="22">
        <f t="shared" ca="1" si="0"/>
        <v>9462137.3599999994</v>
      </c>
      <c r="O8" s="22">
        <f t="shared" ref="O8:O16" ca="1" si="1">IF(L8&gt;0,N8*100/L8,0)</f>
        <v>95.329749905598518</v>
      </c>
      <c r="P8" s="22">
        <f t="shared" ref="P8:P16" ca="1" si="2">IF(M8&gt;0,N8*100/M8,0)</f>
        <v>89.180893966218861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9925692</v>
      </c>
      <c r="M10" s="30">
        <f t="shared" ca="1" si="3"/>
        <v>10610049.91</v>
      </c>
      <c r="N10" s="30">
        <f t="shared" ca="1" si="3"/>
        <v>9462137.3599999994</v>
      </c>
      <c r="O10" s="30">
        <f t="shared" ca="1" si="1"/>
        <v>95.329749905598518</v>
      </c>
      <c r="P10" s="30">
        <f t="shared" ca="1" si="2"/>
        <v>89.180893966218861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9752292</v>
      </c>
      <c r="M11" s="497">
        <f t="shared" ca="1" si="4"/>
        <v>10420859.91</v>
      </c>
      <c r="N11" s="497">
        <f t="shared" ca="1" si="4"/>
        <v>9272947.3599999994</v>
      </c>
      <c r="O11" s="497">
        <f t="shared" ca="1" si="1"/>
        <v>95.084800168001536</v>
      </c>
      <c r="P11" s="497">
        <f t="shared" ca="1" si="2"/>
        <v>88.984473835038813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9752292</v>
      </c>
      <c r="M13" s="93">
        <f t="shared" ca="1" si="5"/>
        <v>10420859.91</v>
      </c>
      <c r="N13" s="93">
        <f t="shared" ca="1" si="5"/>
        <v>9272947.3599999994</v>
      </c>
      <c r="O13" s="93">
        <f t="shared" ca="1" si="1"/>
        <v>95.084800168001536</v>
      </c>
      <c r="P13" s="93">
        <f t="shared" ca="1" si="2"/>
        <v>88.984473835038813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189190</v>
      </c>
      <c r="N14" s="497">
        <f t="shared" ca="1" si="6"/>
        <v>189190</v>
      </c>
      <c r="O14" s="497">
        <f t="shared" ca="1" si="1"/>
        <v>109.10611303344868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189190</v>
      </c>
      <c r="N16" s="52">
        <f t="shared" ca="1" si="7"/>
        <v>189190</v>
      </c>
      <c r="O16" s="52">
        <f t="shared" ca="1" si="1"/>
        <v>109.10611303344868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6451669</v>
      </c>
      <c r="N18" s="22">
        <f t="shared" ca="1" si="8"/>
        <v>5780437.6499999994</v>
      </c>
      <c r="O18" s="22">
        <f t="shared" ref="O18:O26" ca="1" si="9">IF(L18&gt;0,N18*100/L18,0)</f>
        <v>96.849620681491572</v>
      </c>
      <c r="P18" s="22">
        <f t="shared" ref="P18:P26" ca="1" si="10">IF(M18&gt;0,N18*100/M18,0)</f>
        <v>89.596004537740541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6451669</v>
      </c>
      <c r="N20" s="30">
        <f t="shared" ca="1" si="11"/>
        <v>5780437.6499999994</v>
      </c>
      <c r="O20" s="30">
        <f t="shared" ca="1" si="9"/>
        <v>96.849620681491572</v>
      </c>
      <c r="P20" s="30">
        <f t="shared" ca="1" si="10"/>
        <v>89.596004537740541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6262479</v>
      </c>
      <c r="N21" s="497">
        <f t="shared" ca="1" si="12"/>
        <v>5591247.6499999994</v>
      </c>
      <c r="O21" s="497">
        <f t="shared" ca="1" si="9"/>
        <v>96.482881906283396</v>
      </c>
      <c r="P21" s="497">
        <f t="shared" ca="1" si="10"/>
        <v>89.281698988531545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6262479</v>
      </c>
      <c r="N23" s="93">
        <f t="shared" ca="1" si="13"/>
        <v>5591247.6499999994</v>
      </c>
      <c r="O23" s="93">
        <f t="shared" ca="1" si="9"/>
        <v>96.482881906283396</v>
      </c>
      <c r="P23" s="93">
        <f t="shared" ca="1" si="10"/>
        <v>89.281698988531545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189190</v>
      </c>
      <c r="N24" s="497">
        <f t="shared" ca="1" si="14"/>
        <v>189190</v>
      </c>
      <c r="O24" s="497">
        <f t="shared" ca="1" si="9"/>
        <v>109.10611303344868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189190</v>
      </c>
      <c r="N26" s="52">
        <f t="shared" ca="1" si="15"/>
        <v>189190</v>
      </c>
      <c r="O26" s="52">
        <f t="shared" ca="1" si="9"/>
        <v>109.10611303344868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3957225</v>
      </c>
      <c r="M28" s="22">
        <f t="shared" ca="1" si="16"/>
        <v>4158380.91</v>
      </c>
      <c r="N28" s="22">
        <f t="shared" si="16"/>
        <v>3681699.71</v>
      </c>
      <c r="O28" s="22">
        <f t="shared" ref="O28:O37" ca="1" si="17">IF(L28&gt;0,N28*100/L28,0)</f>
        <v>93.037411569976442</v>
      </c>
      <c r="P28" s="22">
        <f t="shared" ref="P28:P37" ca="1" si="18">IF(M28&gt;0,N28*100/M28,0)</f>
        <v>88.53685580237044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3957225</v>
      </c>
      <c r="M30" s="30">
        <f t="shared" ca="1" si="19"/>
        <v>4158380.91</v>
      </c>
      <c r="N30" s="30">
        <f t="shared" si="19"/>
        <v>3681699.71</v>
      </c>
      <c r="O30" s="30">
        <f t="shared" ca="1" si="17"/>
        <v>93.037411569976442</v>
      </c>
      <c r="P30" s="30">
        <f t="shared" ca="1" si="18"/>
        <v>88.53685580237044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3957225</v>
      </c>
      <c r="M31" s="497">
        <f t="shared" ca="1" si="20"/>
        <v>4158380.91</v>
      </c>
      <c r="N31" s="497">
        <f t="shared" si="20"/>
        <v>3681699.71</v>
      </c>
      <c r="O31" s="497">
        <f t="shared" ca="1" si="17"/>
        <v>93.037411569976442</v>
      </c>
      <c r="P31" s="497">
        <f t="shared" ca="1" si="18"/>
        <v>88.53685580237044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3957225</v>
      </c>
      <c r="M33" s="93">
        <f t="shared" ca="1" si="21"/>
        <v>4158380.91</v>
      </c>
      <c r="N33" s="93">
        <f t="shared" si="21"/>
        <v>3681699.71</v>
      </c>
      <c r="O33" s="93">
        <f t="shared" ca="1" si="17"/>
        <v>93.037411569976442</v>
      </c>
      <c r="P33" s="93">
        <f t="shared" ca="1" si="18"/>
        <v>88.53685580237044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5968467</v>
      </c>
      <c r="M37" s="871">
        <f t="shared" ca="1" si="24"/>
        <v>6451669</v>
      </c>
      <c r="N37" s="871">
        <f t="shared" ca="1" si="24"/>
        <v>5780437.6499999994</v>
      </c>
      <c r="O37" s="871">
        <f t="shared" ca="1" si="17"/>
        <v>96.849620681491572</v>
      </c>
      <c r="P37" s="871">
        <f t="shared" ca="1" si="18"/>
        <v>89.596004537740541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823812</v>
      </c>
      <c r="N41" s="85">
        <f t="shared" ca="1" si="25"/>
        <v>691788</v>
      </c>
      <c r="O41" s="85">
        <f t="shared" ref="O41:O49" ca="1" si="26">IF(L41&gt;0,N41*100/L41,0)</f>
        <v>100.15143135932085</v>
      </c>
      <c r="P41" s="85">
        <f t="shared" ref="P41:P49" ca="1" si="27">IF(M41&gt;0,N41*100/M41,0)</f>
        <v>83.974013488514373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823812</v>
      </c>
      <c r="N43" s="92">
        <f t="shared" ca="1" si="28"/>
        <v>691788</v>
      </c>
      <c r="O43" s="92">
        <f t="shared" ca="1" si="26"/>
        <v>100.15143135932085</v>
      </c>
      <c r="P43" s="92">
        <f t="shared" ca="1" si="27"/>
        <v>83.974013488514373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823812</v>
      </c>
      <c r="N44" s="497">
        <f t="shared" ca="1" si="29"/>
        <v>691788</v>
      </c>
      <c r="O44" s="497">
        <f t="shared" ca="1" si="26"/>
        <v>100.15143135932085</v>
      </c>
      <c r="P44" s="497">
        <f t="shared" ca="1" si="27"/>
        <v>83.974013488514373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IFERROR(__xludf.DUMMYFUNCTION("IMPORTRANGE(""https://docs.google.com/spreadsheets/d/1MeEWN-I1oV_STSDYn1IFDPWt_1FKiwhDph83XaGc0o0/edit?usp=sharing"",""งบพรบ!R50"")"),823812)</f>
        <v>823812</v>
      </c>
      <c r="N46" s="93">
        <f ca="1">IFERROR(__xludf.DUMMYFUNCTION("IMPORTRANGE(""https://docs.google.com/spreadsheets/d/1MeEWN-I1oV_STSDYn1IFDPWt_1FKiwhDph83XaGc0o0/edit?usp=sharing"",""งบพรบ!T50"")"),691788)</f>
        <v>691788</v>
      </c>
      <c r="O46" s="93">
        <f t="shared" ca="1" si="26"/>
        <v>100.15143135932085</v>
      </c>
      <c r="P46" s="93">
        <f t="shared" ca="1" si="27"/>
        <v>83.974013488514373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874090</v>
      </c>
      <c r="N53" s="116">
        <f t="shared" ca="1" si="31"/>
        <v>843369.32</v>
      </c>
      <c r="O53" s="116">
        <f t="shared" ref="O53:O61" ca="1" si="32">IF(L53&gt;0,N53*100/L53,0)</f>
        <v>99.184913559920034</v>
      </c>
      <c r="P53" s="116">
        <f t="shared" ref="P53:P61" ca="1" si="33">IF(M53&gt;0,N53*100/M53,0)</f>
        <v>96.485409969225131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874090</v>
      </c>
      <c r="N55" s="123">
        <f t="shared" ca="1" si="34"/>
        <v>843369.32</v>
      </c>
      <c r="O55" s="123">
        <f t="shared" ca="1" si="32"/>
        <v>99.184913559920034</v>
      </c>
      <c r="P55" s="123">
        <f t="shared" ca="1" si="33"/>
        <v>96.485409969225131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858300</v>
      </c>
      <c r="N56" s="497">
        <f t="shared" ca="1" si="35"/>
        <v>827579.32</v>
      </c>
      <c r="O56" s="497">
        <f t="shared" ca="1" si="32"/>
        <v>97.327921909914153</v>
      </c>
      <c r="P56" s="497">
        <f t="shared" ca="1" si="33"/>
        <v>96.420752650588369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IFERROR(__xludf.DUMMYFUNCTION("IMPORTRANGE(""https://docs.google.com/spreadsheets/d/1MeEWN-I1oV_STSDYn1IFDPWt_1FKiwhDph83XaGc0o0/edit?usp=sharing"",""งบพรบ!AB50"")"),858300)</f>
        <v>858300</v>
      </c>
      <c r="N58" s="93">
        <f ca="1">IFERROR(__xludf.DUMMYFUNCTION("IMPORTRANGE(""https://docs.google.com/spreadsheets/d/1MeEWN-I1oV_STSDYn1IFDPWt_1FKiwhDph83XaGc0o0/edit?usp=sharing"",""งบพรบ!AD50"")"),827579.32)</f>
        <v>827579.32</v>
      </c>
      <c r="O58" s="93">
        <f t="shared" ca="1" si="32"/>
        <v>97.327921909914153</v>
      </c>
      <c r="P58" s="93">
        <f t="shared" ca="1" si="33"/>
        <v>96.420752650588369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15790</v>
      </c>
      <c r="N59" s="497">
        <f t="shared" ca="1" si="36"/>
        <v>15790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IFERROR(__xludf.DUMMYFUNCTION("IMPORTRANGE(""https://docs.google.com/spreadsheets/d/1MeEWN-I1oV_STSDYn1IFDPWt_1FKiwhDph83XaGc0o0/edit?usp=sharing"",""งบพรบ!AC50"")"),15790)</f>
        <v>15790</v>
      </c>
      <c r="N61" s="52">
        <f ca="1">IFERROR(__xludf.DUMMYFUNCTION("IMPORTRANGE(""https://docs.google.com/spreadsheets/d/1MeEWN-I1oV_STSDYn1IFDPWt_1FKiwhDph83XaGc0o0/edit?usp=sharing"",""งบพรบ!AE50"")"),15790)</f>
        <v>15790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1099030</v>
      </c>
      <c r="N66" s="155">
        <f t="shared" ca="1" si="39"/>
        <v>931791.95</v>
      </c>
      <c r="O66" s="155">
        <f t="shared" ref="O66:O74" ca="1" si="40">IF(L66&gt;0,N66*100/L66,0)</f>
        <v>86.316993978693844</v>
      </c>
      <c r="P66" s="155">
        <f t="shared" ref="P66:P74" ca="1" si="41">IF(M66&gt;0,N66*100/M66,0)</f>
        <v>84.783122389743681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1099030</v>
      </c>
      <c r="N68" s="93">
        <f t="shared" ca="1" si="42"/>
        <v>931791.95</v>
      </c>
      <c r="O68" s="93">
        <f t="shared" ca="1" si="40"/>
        <v>86.316993978693844</v>
      </c>
      <c r="P68" s="93">
        <f t="shared" ca="1" si="41"/>
        <v>84.783122389743681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1099030</v>
      </c>
      <c r="N69" s="497">
        <f t="shared" ca="1" si="43"/>
        <v>931791.95</v>
      </c>
      <c r="O69" s="497">
        <f t="shared" ca="1" si="40"/>
        <v>86.316993978693844</v>
      </c>
      <c r="P69" s="497">
        <f t="shared" ca="1" si="41"/>
        <v>84.783122389743681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IFERROR(__xludf.DUMMYFUNCTION("IMPORTRANGE(""https://docs.google.com/spreadsheets/d/1MeEWN-I1oV_STSDYn1IFDPWt_1FKiwhDph83XaGc0o0/edit?usp=sharing"",""งบพรบ!AL50"")"),1099030)</f>
        <v>1099030</v>
      </c>
      <c r="N71" s="93">
        <f ca="1">IFERROR(__xludf.DUMMYFUNCTION("IMPORTRANGE(""https://docs.google.com/spreadsheets/d/1MeEWN-I1oV_STSDYn1IFDPWt_1FKiwhDph83XaGc0o0/edit?usp=sharing"",""งบพรบ!AN50"")"),931791.95)</f>
        <v>931791.95</v>
      </c>
      <c r="O71" s="93">
        <f t="shared" ca="1" si="40"/>
        <v>86.316993978693844</v>
      </c>
      <c r="P71" s="93">
        <f t="shared" ca="1" si="41"/>
        <v>84.783122389743681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91.095060577819197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91.095060577819197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91.095060577819197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IFERROR(__xludf.DUMMYFUNCTION("IMPORTRANGE(""https://docs.google.com/spreadsheets/d/1MeEWN-I1oV_STSDYn1IFDPWt_1FKiwhDph83XaGc0o0/edit?usp=sharing"",""งบพรบ!AV50"")"),85840)</f>
        <v>85840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91.095060577819197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8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23460</v>
      </c>
      <c r="O149" s="155">
        <f t="shared" ref="O149:O157" ca="1" si="78">IF(L149&gt;0,N149*100/L149,0)</f>
        <v>234.6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23460</v>
      </c>
      <c r="O151" s="93">
        <f t="shared" ca="1" si="78"/>
        <v>234.6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23460</v>
      </c>
      <c r="O152" s="497">
        <f t="shared" ca="1" si="78"/>
        <v>234.6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IFERROR(__xludf.DUMMYFUNCTION("IMPORTRANGE(""https://docs.google.com/spreadsheets/d/1MeEWN-I1oV_STSDYn1IFDPWt_1FKiwhDph83XaGc0o0/edit?usp=sharing"",""งบพรบ!CB50"")"),23460)</f>
        <v>23460</v>
      </c>
      <c r="O154" s="93">
        <f t="shared" ca="1" si="78"/>
        <v>234.6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35455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62.205612748554508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35455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62.205612748554508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35455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62.205612748554508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IFERROR(__xludf.DUMMYFUNCTION("IMPORTRANGE(""https://docs.google.com/spreadsheets/d/1MeEWN-I1oV_STSDYn1IFDPWt_1FKiwhDph83XaGc0o0/edit?usp=sharing"",""งบพรบ!CJ50"")"),35455)</f>
        <v>35455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62.205612748554508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108940</v>
      </c>
      <c r="N181" s="155">
        <f t="shared" ca="1" si="92"/>
        <v>91965</v>
      </c>
      <c r="O181" s="155">
        <f t="shared" ref="O181:O189" ca="1" si="93">IF(L181&gt;0,N181*100/L181,0)</f>
        <v>98.358288770053477</v>
      </c>
      <c r="P181" s="155">
        <f t="shared" ref="P181:P189" ca="1" si="94">IF(M181&gt;0,N181*100/M181,0)</f>
        <v>84.41802827244355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108940</v>
      </c>
      <c r="N183" s="93">
        <f t="shared" ca="1" si="95"/>
        <v>91965</v>
      </c>
      <c r="O183" s="93">
        <f t="shared" ca="1" si="93"/>
        <v>98.358288770053477</v>
      </c>
      <c r="P183" s="93">
        <f t="shared" ca="1" si="94"/>
        <v>84.41802827244355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108940</v>
      </c>
      <c r="N184" s="497">
        <f t="shared" ca="1" si="96"/>
        <v>91965</v>
      </c>
      <c r="O184" s="497">
        <f t="shared" ca="1" si="93"/>
        <v>98.358288770053477</v>
      </c>
      <c r="P184" s="497">
        <f t="shared" ca="1" si="94"/>
        <v>84.41802827244355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IFERROR(__xludf.DUMMYFUNCTION("IMPORTRANGE(""https://docs.google.com/spreadsheets/d/1MeEWN-I1oV_STSDYn1IFDPWt_1FKiwhDph83XaGc0o0/edit?usp=sharing"",""งบพรบ!CT50"")"),108940)</f>
        <v>108940</v>
      </c>
      <c r="N186" s="93">
        <f ca="1">IFERROR(__xludf.DUMMYFUNCTION("IMPORTRANGE(""https://docs.google.com/spreadsheets/d/1MeEWN-I1oV_STSDYn1IFDPWt_1FKiwhDph83XaGc0o0/edit?usp=sharing"",""งบพรบ!CV50"")"),91965)</f>
        <v>91965</v>
      </c>
      <c r="O186" s="93">
        <f t="shared" ca="1" si="93"/>
        <v>98.358288770053477</v>
      </c>
      <c r="P186" s="93">
        <f t="shared" ca="1" si="94"/>
        <v>84.41802827244355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154+17+8</f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7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7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7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7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7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7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7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7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333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8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5" t="s">
        <v>38</v>
      </c>
      <c r="E254" s="173"/>
      <c r="F254" s="173"/>
      <c r="G254" s="174"/>
      <c r="H254" s="759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1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2" t="s">
        <v>43</v>
      </c>
      <c r="E256" s="178"/>
      <c r="F256" s="178"/>
      <c r="G256" s="179"/>
      <c r="H256" s="761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1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1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IFERROR(__xludf.DUMMYFUNCTION("IMPORTRANGE(""https://docs.google.com/spreadsheets/d/1MeEWN-I1oV_STSDYn1IFDPWt_1FKiwhDph83XaGc0o0/edit?usp=sharing"",""งบพรบ!DD50"")"),25000)</f>
        <v>25000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500</v>
      </c>
      <c r="J276" s="883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IFERROR(__xludf.DUMMYFUNCTION("IMPORTRANGE(""https://docs.google.com/spreadsheets/d/1QqKyyYR6Q21VydFLVH3TRQUabQu_ym0Zz7PgGX0-kHA/edit?usp=sharing"",""แผน!EB50"")"),50)</f>
        <v>50</v>
      </c>
      <c r="J288" s="678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28362</v>
      </c>
      <c r="K327" s="445">
        <f ca="1">IF(I327&gt;0,J327*100/I327,0)</f>
        <v>322.29545454545456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194500</v>
      </c>
      <c r="N328" s="155">
        <f t="shared" ca="1" si="149"/>
        <v>154552.32000000001</v>
      </c>
      <c r="O328" s="155">
        <f t="shared" ref="O328:O336" ca="1" si="150">IF(L328&gt;0,N328*100/L328,0)</f>
        <v>80.495999999999995</v>
      </c>
      <c r="P328" s="155">
        <f t="shared" ref="P328:P336" ca="1" si="151">IF(M328&gt;0,N328*100/M328,0)</f>
        <v>79.461347043701807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194500</v>
      </c>
      <c r="N330" s="93">
        <f t="shared" ca="1" si="152"/>
        <v>154552.32000000001</v>
      </c>
      <c r="O330" s="93">
        <f t="shared" ca="1" si="150"/>
        <v>80.495999999999995</v>
      </c>
      <c r="P330" s="93">
        <f t="shared" ca="1" si="151"/>
        <v>79.461347043701807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194500</v>
      </c>
      <c r="N331" s="497">
        <f t="shared" ca="1" si="153"/>
        <v>154552.32000000001</v>
      </c>
      <c r="O331" s="497">
        <f t="shared" ca="1" si="150"/>
        <v>80.495999999999995</v>
      </c>
      <c r="P331" s="497">
        <f t="shared" ca="1" si="151"/>
        <v>79.461347043701807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IFERROR(__xludf.DUMMYFUNCTION("IMPORTRANGE(""https://docs.google.com/spreadsheets/d/1MeEWN-I1oV_STSDYn1IFDPWt_1FKiwhDph83XaGc0o0/edit?usp=sharing"",""งบพรบ!ER50"")"),194500)</f>
        <v>194500</v>
      </c>
      <c r="N333" s="93">
        <f ca="1">IFERROR(__xludf.DUMMYFUNCTION("IMPORTRANGE(""https://docs.google.com/spreadsheets/d/1MeEWN-I1oV_STSDYn1IFDPWt_1FKiwhDph83XaGc0o0/edit?usp=sharing"",""งบพรบ!ET50"")"),154552.32)</f>
        <v>154552.32000000001</v>
      </c>
      <c r="O333" s="93">
        <f t="shared" ca="1" si="150"/>
        <v>80.495999999999995</v>
      </c>
      <c r="P333" s="93">
        <f t="shared" ca="1" si="151"/>
        <v>79.461347043701807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IFERROR(__xludf.DUMMYFUNCTION("IMPORTRANGE(""https://docs.google.com/spreadsheets/d/1kVcqe37tkHyjCSG3S0O1AXqVkqjo8mSIZil3BcpIysc/edit?usp=sharing"",""ศูนย์!D50"")"),28028)</f>
        <v>28028</v>
      </c>
      <c r="K338" s="497">
        <f ca="1">IF(I338&gt;0,J338*100/I338,0)</f>
        <v>318.5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2917732</v>
      </c>
      <c r="N345" s="155">
        <f t="shared" ca="1" si="155"/>
        <v>2669898.06</v>
      </c>
      <c r="O345" s="155">
        <f t="shared" ref="O345:O353" ca="1" si="156">IF(L345&gt;0,N345*100/L345,0)</f>
        <v>100.53386878134744</v>
      </c>
      <c r="P345" s="155">
        <f t="shared" ref="P345:P353" ca="1" si="157">IF(M345&gt;0,N345*100/M345,0)</f>
        <v>91.505938859360626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2917732</v>
      </c>
      <c r="N347" s="93">
        <f t="shared" ca="1" si="158"/>
        <v>2669898.06</v>
      </c>
      <c r="O347" s="93">
        <f t="shared" ca="1" si="156"/>
        <v>100.53386878134744</v>
      </c>
      <c r="P347" s="93">
        <f t="shared" ca="1" si="157"/>
        <v>91.505938859360626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2744332</v>
      </c>
      <c r="N348" s="497">
        <f t="shared" ca="1" si="159"/>
        <v>2496498.06</v>
      </c>
      <c r="O348" s="497">
        <f t="shared" ca="1" si="156"/>
        <v>100.57116165522575</v>
      </c>
      <c r="P348" s="497">
        <f t="shared" ca="1" si="157"/>
        <v>90.969243517183784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IFERROR(__xludf.DUMMYFUNCTION("IMPORTRANGE(""https://docs.google.com/spreadsheets/d/1MeEWN-I1oV_STSDYn1IFDPWt_1FKiwhDph83XaGc0o0/edit?usp=sharing"",""งบพรบ!FB50"")"),2744332)</f>
        <v>2744332</v>
      </c>
      <c r="N350" s="93">
        <f ca="1">IFERROR(__xludf.DUMMYFUNCTION("IMPORTRANGE(""https://docs.google.com/spreadsheets/d/1MeEWN-I1oV_STSDYn1IFDPWt_1FKiwhDph83XaGc0o0/edit?usp=sharing"",""งบพรบ!FD50"")"),2496498.06)</f>
        <v>2496498.06</v>
      </c>
      <c r="O350" s="93">
        <f t="shared" ca="1" si="156"/>
        <v>100.57116165522575</v>
      </c>
      <c r="P350" s="93">
        <f t="shared" ca="1" si="157"/>
        <v>90.969243517183784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1085</v>
      </c>
      <c r="K355" s="465">
        <f ca="1">IF(I355&gt;0,J355*100/I355,0)</f>
        <v>65.757575757575751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IFERROR(__xludf.DUMMYFUNCTION("IMPORTRANGE(""https://docs.google.com/spreadsheets/d/1XWAQStnk-4SwqDmLtmXYiTMKHgktTP8We1SCoS47DrQ/edit?usp=sharing"",""จัดที่ดิน!W50"")"),1796)</f>
        <v>1796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IFERROR(__xludf.DUMMYFUNCTION("IMPORTRANGE(""https://docs.google.com/spreadsheets/d/1XWAQStnk-4SwqDmLtmXYiTMKHgktTP8We1SCoS47DrQ/edit?usp=sharing"",""จัดที่ดิน!X50"")"),17996.74)</f>
        <v>17996.740000000002</v>
      </c>
      <c r="K359" s="497">
        <f t="shared" ca="1" si="161"/>
        <v>85.698761904761909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IFERROR(__xludf.DUMMYFUNCTION("IMPORTRANGE(""https://docs.google.com/spreadsheets/d/1XWAQStnk-4SwqDmLtmXYiTMKHgktTP8We1SCoS47DrQ/edit?usp=sharing"",""จัดที่ดิน!Y50"")"),1899)</f>
        <v>1899</v>
      </c>
      <c r="K360" s="497">
        <f t="shared" ca="1" si="161"/>
        <v>115.09090909090909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IFERROR(__xludf.DUMMYFUNCTION("IMPORTRANGE(""https://docs.google.com/spreadsheets/d/1XWAQStnk-4SwqDmLtmXYiTMKHgktTP8We1SCoS47DrQ/edit?usp=sharing"",""จัดที่ดิน!Z50"")"),21325.9899999999)</f>
        <v>21325.9899999999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IFERROR(__xludf.DUMMYFUNCTION("IMPORTRANGE(""https://docs.google.com/spreadsheets/d/1XWAQStnk-4SwqDmLtmXYiTMKHgktTP8We1SCoS47DrQ/edit?usp=sharing"",""จัดที่ดิน!AA50"")"),1085)</f>
        <v>1085</v>
      </c>
      <c r="K362" s="497">
        <f t="shared" ca="1" si="161"/>
        <v>65.757575757575751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IFERROR(__xludf.DUMMYFUNCTION("IMPORTRANGE(""https://docs.google.com/spreadsheets/d/1XWAQStnk-4SwqDmLtmXYiTMKHgktTP8We1SCoS47DrQ/edit?usp=sharing"",""จัดที่ดิน!AB50"")"),10845.3499999999)</f>
        <v>10845.3499999999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1582</v>
      </c>
      <c r="K364" s="479">
        <f t="shared" ca="1" si="161"/>
        <v>73.581395348837205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394</v>
      </c>
      <c r="K365" s="491">
        <f t="shared" ca="1" si="161"/>
        <v>98.5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IFERROR(__xludf.DUMMYFUNCTION("IMPORTRANGE(""https://docs.google.com/spreadsheets/d/1XWAQStnk-4SwqDmLtmXYiTMKHgktTP8We1SCoS47DrQ/edit?usp=sharing"",""จัดที่ดิน!E50"")"),463)</f>
        <v>463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IFERROR(__xludf.DUMMYFUNCTION("IMPORTRANGE(""https://docs.google.com/spreadsheets/d/1XWAQStnk-4SwqDmLtmXYiTMKHgktTP8We1SCoS47DrQ/edit?usp=sharing"",""จัดที่ดิน!F50"")"),5218.81)</f>
        <v>5218.8100000000004</v>
      </c>
      <c r="K369" s="497">
        <f t="shared" ca="1" si="163"/>
        <v>86.980166666666676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IFERROR(__xludf.DUMMYFUNCTION("IMPORTRANGE(""https://docs.google.com/spreadsheets/d/1XWAQStnk-4SwqDmLtmXYiTMKHgktTP8We1SCoS47DrQ/edit?usp=sharing"",""จัดที่ดิน!G50"")"),444)</f>
        <v>444</v>
      </c>
      <c r="K370" s="497">
        <f t="shared" ca="1" si="163"/>
        <v>111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IFERROR(__xludf.DUMMYFUNCTION("IMPORTRANGE(""https://docs.google.com/spreadsheets/d/1XWAQStnk-4SwqDmLtmXYiTMKHgktTP8We1SCoS47DrQ/edit?usp=sharing"",""จัดที่ดิน!H50"")"),5038.35)</f>
        <v>5038.3500000000004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IFERROR(__xludf.DUMMYFUNCTION("IMPORTRANGE(""https://docs.google.com/spreadsheets/d/1XWAQStnk-4SwqDmLtmXYiTMKHgktTP8We1SCoS47DrQ/edit?usp=sharing"",""จัดที่ดิน!I50"")"),394)</f>
        <v>394</v>
      </c>
      <c r="K372" s="497">
        <f t="shared" ca="1" si="163"/>
        <v>98.5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IFERROR(__xludf.DUMMYFUNCTION("IMPORTRANGE(""https://docs.google.com/spreadsheets/d/1XWAQStnk-4SwqDmLtmXYiTMKHgktTP8We1SCoS47DrQ/edit?usp=sharing"",""จัดที่ดิน!J50"")"),4424.69)</f>
        <v>4424.6899999999996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1188</v>
      </c>
      <c r="K374" s="491">
        <f t="shared" ca="1" si="163"/>
        <v>67.885714285714286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IFERROR(__xludf.DUMMYFUNCTION("IMPORTRANGE(""https://docs.google.com/spreadsheets/d/1XWAQStnk-4SwqDmLtmXYiTMKHgktTP8We1SCoS47DrQ/edit?usp=sharing"",""จัดที่ดิน!AH50"")"),1333)</f>
        <v>1333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IFERROR(__xludf.DUMMYFUNCTION("IMPORTRANGE(""https://docs.google.com/spreadsheets/d/1XWAQStnk-4SwqDmLtmXYiTMKHgktTP8We1SCoS47DrQ/edit?usp=sharing"",""จัดที่ดิน!AI50"")"),12777.93)</f>
        <v>12777.93</v>
      </c>
      <c r="K378" s="497">
        <f t="shared" ca="1" si="164"/>
        <v>85.186199999999999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IFERROR(__xludf.DUMMYFUNCTION("IMPORTRANGE(""https://docs.google.com/spreadsheets/d/1XWAQStnk-4SwqDmLtmXYiTMKHgktTP8We1SCoS47DrQ/edit?usp=sharing"",""จัดที่ดิน!AJ50"")"),1956)</f>
        <v>1956</v>
      </c>
      <c r="K379" s="497">
        <f t="shared" ca="1" si="164"/>
        <v>111.77142857142857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IFERROR(__xludf.DUMMYFUNCTION("IMPORTRANGE(""https://docs.google.com/spreadsheets/d/1XWAQStnk-4SwqDmLtmXYiTMKHgktTP8We1SCoS47DrQ/edit?usp=sharing"",""จัดที่ดิน!AK50"")"),23799.32)</f>
        <v>23799.32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IFERROR(__xludf.DUMMYFUNCTION("IMPORTRANGE(""https://docs.google.com/spreadsheets/d/1XWAQStnk-4SwqDmLtmXYiTMKHgktTP8We1SCoS47DrQ/edit?usp=sharing"",""จัดที่ดิน!AL50"")"),1188)</f>
        <v>1188</v>
      </c>
      <c r="K381" s="497">
        <f t="shared" ca="1" si="164"/>
        <v>67.885714285714286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IFERROR(__xludf.DUMMYFUNCTION("IMPORTRANGE(""https://docs.google.com/spreadsheets/d/1XWAQStnk-4SwqDmLtmXYiTMKHgktTP8We1SCoS47DrQ/edit?usp=sharing"",""จัดที่ดิน!AM50"")"),13862.36)</f>
        <v>13862.36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6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3957225</v>
      </c>
      <c r="M414" s="552">
        <f t="shared" ca="1" si="181"/>
        <v>4158380.91</v>
      </c>
      <c r="N414" s="552">
        <f t="shared" si="181"/>
        <v>3681699.71</v>
      </c>
      <c r="O414" s="552">
        <f ca="1">IF(L414&gt;0,N414*100/L414,0)</f>
        <v>93.037411569976442</v>
      </c>
      <c r="P414" s="552">
        <f ca="1">IF(M414&gt;0,N414*100/M414,0)</f>
        <v>88.53685580237044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66260</v>
      </c>
      <c r="N419" s="155">
        <f t="shared" si="184"/>
        <v>67560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101.96196800482946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66260</v>
      </c>
      <c r="N421" s="93">
        <f t="shared" si="187"/>
        <v>67560</v>
      </c>
      <c r="O421" s="93">
        <f t="shared" ca="1" si="185"/>
        <v>100</v>
      </c>
      <c r="P421" s="93">
        <f t="shared" ca="1" si="186"/>
        <v>101.96196800482946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66260</v>
      </c>
      <c r="N422" s="497">
        <f t="shared" si="188"/>
        <v>67560</v>
      </c>
      <c r="O422" s="497">
        <f t="shared" ca="1" si="185"/>
        <v>100</v>
      </c>
      <c r="P422" s="497">
        <f t="shared" ca="1" si="186"/>
        <v>101.96196800482946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L424-1300</f>
        <v>66260</v>
      </c>
      <c r="N424" s="93">
        <f>N425+N426+N427+N428</f>
        <v>67560</v>
      </c>
      <c r="O424" s="93">
        <f t="shared" ca="1" si="185"/>
        <v>100</v>
      </c>
      <c r="P424" s="93">
        <f t="shared" ca="1" si="186"/>
        <v>101.96196800482946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f>8276+4774+6250+10960</f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15</v>
      </c>
      <c r="J433" s="678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950227</v>
      </c>
      <c r="O444" s="195">
        <f t="shared" ref="O444:O449" ca="1" si="198">IF(L444&gt;0,N444*100/L444,0)</f>
        <v>91.028374908993371</v>
      </c>
      <c r="P444" s="195">
        <f t="shared" ref="P444:P449" ca="1" si="199">IF(M444&gt;0,N444*100/M444,0)</f>
        <v>91.028374908993371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950227</v>
      </c>
      <c r="O446" s="93">
        <f t="shared" ca="1" si="198"/>
        <v>91.028374908993371</v>
      </c>
      <c r="P446" s="93">
        <f t="shared" ca="1" si="199"/>
        <v>91.028374908993371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950227</v>
      </c>
      <c r="O447" s="497">
        <f t="shared" ca="1" si="198"/>
        <v>91.028374908993371</v>
      </c>
      <c r="P447" s="497">
        <f t="shared" ca="1" si="199"/>
        <v>91.028374908993371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950227</v>
      </c>
      <c r="O449" s="93">
        <f t="shared" ca="1" si="198"/>
        <v>91.028374908993371</v>
      </c>
      <c r="P449" s="93">
        <f t="shared" ca="1" si="199"/>
        <v>91.028374908993371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117000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f>58064+2840+30985+13500+69470</f>
        <v>174859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1105246.29</v>
      </c>
      <c r="O467" s="195">
        <f t="shared" ref="O467:O472" ca="1" si="207">IF(L467&gt;0,N467*100/L467,0)</f>
        <v>94.287557327709763</v>
      </c>
      <c r="P467" s="195">
        <f t="shared" ref="P467:P472" ca="1" si="208">IF(M467&gt;0,N467*100/M467,0)</f>
        <v>94.287557327709763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1105246.29</v>
      </c>
      <c r="O469" s="93">
        <f t="shared" ca="1" si="207"/>
        <v>94.287557327709763</v>
      </c>
      <c r="P469" s="93">
        <f t="shared" ca="1" si="208"/>
        <v>94.287557327709763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1105246.29</v>
      </c>
      <c r="O470" s="497">
        <f t="shared" ca="1" si="207"/>
        <v>94.287557327709763</v>
      </c>
      <c r="P470" s="497">
        <f t="shared" ca="1" si="208"/>
        <v>94.287557327709763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1105246.29</v>
      </c>
      <c r="O472" s="93">
        <f t="shared" ca="1" si="207"/>
        <v>94.287557327709763</v>
      </c>
      <c r="P472" s="93">
        <f t="shared" ca="1" si="208"/>
        <v>94.287557327709763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128831.5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807013.5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114861.29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f>20320+1995+13775+13500+4950</f>
        <v>54540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IFERROR(__xludf.DUMMYFUNCTION("IMPORTRANGE(""https://docs.google.com/spreadsheets/d/1QqKyyYR6Q21VydFLVH3TRQUabQu_ym0Zz7PgGX0-kHA/edit?usp=sharing"",""แผน!GU50"")"),0)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80104</v>
      </c>
      <c r="J543" s="684">
        <f t="shared" si="235"/>
        <v>80111.78</v>
      </c>
      <c r="K543" s="685">
        <f t="shared" ca="1" si="234"/>
        <v>100.00971237391391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493987</v>
      </c>
      <c r="M544" s="155">
        <f t="shared" ca="1" si="236"/>
        <v>698987</v>
      </c>
      <c r="N544" s="155">
        <f t="shared" si="236"/>
        <v>573555.66</v>
      </c>
      <c r="O544" s="155">
        <f t="shared" ref="O544:O549" ca="1" si="237">IF(L544&gt;0,N544*100/L544,0)</f>
        <v>116.10744007433394</v>
      </c>
      <c r="P544" s="155">
        <f t="shared" ref="P544:P549" ca="1" si="238">IF(M544&gt;0,N544*100/M544,0)</f>
        <v>82.055268552920154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493987</v>
      </c>
      <c r="M546" s="93">
        <f t="shared" ca="1" si="240"/>
        <v>698987</v>
      </c>
      <c r="N546" s="93">
        <f t="shared" si="240"/>
        <v>573555.66</v>
      </c>
      <c r="O546" s="93">
        <f t="shared" ca="1" si="237"/>
        <v>116.10744007433394</v>
      </c>
      <c r="P546" s="93">
        <f t="shared" ca="1" si="238"/>
        <v>82.055268552920154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493987</v>
      </c>
      <c r="M547" s="497">
        <f t="shared" ca="1" si="241"/>
        <v>698987</v>
      </c>
      <c r="N547" s="497">
        <f t="shared" si="241"/>
        <v>573555.66</v>
      </c>
      <c r="O547" s="497">
        <f t="shared" ca="1" si="237"/>
        <v>116.10744007433394</v>
      </c>
      <c r="P547" s="497">
        <f t="shared" ca="1" si="238"/>
        <v>82.055268552920154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IFERROR(__xludf.DUMMYFUNCTION("IMPORTRANGE(""https://docs.google.com/spreadsheets/d/1QqKyyYR6Q21VydFLVH3TRQUabQu_ym0Zz7PgGX0-kHA/edit?usp=sharing"",""แผน!HB50"")"),493987)</f>
        <v>493987</v>
      </c>
      <c r="M549" s="93">
        <f ca="1">L549+205000</f>
        <v>698987</v>
      </c>
      <c r="N549" s="93">
        <f>N550+N551+N552+N553+N554</f>
        <v>573555.66</v>
      </c>
      <c r="O549" s="93">
        <f t="shared" ca="1" si="237"/>
        <v>116.10744007433394</v>
      </c>
      <c r="P549" s="93">
        <f t="shared" ca="1" si="238"/>
        <v>82.055268552920154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116566.66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15750+17470+20160+1260+104850+25151+209360+27950+27256+5000+2782</f>
        <v>456989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80104</v>
      </c>
      <c r="J559" s="705">
        <f t="shared" si="245"/>
        <v>80111.78</v>
      </c>
      <c r="K559" s="674">
        <f t="shared" ref="K559:K561" ca="1" si="246">IF(I559&gt;0,J559*100/I559,0)</f>
        <v>100.00971237391391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8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8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8">
        <f t="shared" ref="J576:J577" si="250">J578+J580+J582+J588+J590</f>
        <v>80111.78</v>
      </c>
      <c r="K576" s="411">
        <f t="shared" ref="K576:K577" ca="1" si="251">IF(I576&gt;0,J576*100/I576,0)</f>
        <v>100.00971237391391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8">
        <f t="shared" si="250"/>
        <v>6737</v>
      </c>
      <c r="K577" s="411">
        <f t="shared" ca="1" si="251"/>
        <v>100.01484560570071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68801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5912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3789.95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292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3789.95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292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7513.83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532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1116.18</v>
      </c>
      <c r="J592" s="705">
        <f t="shared" si="253"/>
        <v>12</v>
      </c>
      <c r="K592" s="674">
        <f t="shared" ref="K592:K594" ca="1" si="254">IF(I592&gt;0,J592*100/I592,0)</f>
        <v>1.0750954147180563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12</v>
      </c>
      <c r="K593" s="411">
        <f t="shared" ca="1" si="254"/>
        <v>1.0750954147180563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1</v>
      </c>
      <c r="K594" s="411">
        <f t="shared" ca="1" si="254"/>
        <v>1.5151515151515151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12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12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IFERROR(__xludf.DUMMYFUNCTION("IMPORTRANGE(""https://docs.google.com/spreadsheets/d/1QqKyyYR6Q21VydFLVH3TRQUabQu_ym0Zz7PgGX0-kHA/edit?usp=sharing"",""แผน!HL50"")"),22)</f>
        <v>22</v>
      </c>
      <c r="J620" s="725">
        <f t="shared" ref="J620:J621" si="260">J622+J624+J626</f>
        <v>22</v>
      </c>
      <c r="K620" s="726">
        <f t="shared" ref="K620:K621" ca="1" si="261">IF(I620&gt;0,J620*100/I620,0)</f>
        <v>100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IFERROR(__xludf.DUMMYFUNCTION("IMPORTRANGE(""https://docs.google.com/spreadsheets/d/1QqKyyYR6Q21VydFLVH3TRQUabQu_ym0Zz7PgGX0-kHA/edit?usp=sharing"",""แผน!HK50"")"),1)</f>
        <v>1</v>
      </c>
      <c r="J621" s="725">
        <f t="shared" si="260"/>
        <v>1</v>
      </c>
      <c r="K621" s="726">
        <f t="shared" ca="1" si="261"/>
        <v>100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812</v>
      </c>
      <c r="J628" s="738">
        <f t="shared" ca="1" si="262"/>
        <v>589</v>
      </c>
      <c r="K628" s="739">
        <f ca="1">IF(I628&gt;0,J628*100/I628,0)</f>
        <v>72.536945812807886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1023165.91</v>
      </c>
      <c r="N629" s="195">
        <f t="shared" si="263"/>
        <v>886325.76000000001</v>
      </c>
      <c r="O629" s="195">
        <f t="shared" ref="O629:O634" ca="1" si="264">IF(L629&gt;0,N629*100/L629,0)</f>
        <v>86.410950463581329</v>
      </c>
      <c r="P629" s="195">
        <f t="shared" ref="P629:P634" ca="1" si="265">IF(M629&gt;0,N629*100/M629,0)</f>
        <v>86.625810275481129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1023165.91</v>
      </c>
      <c r="N631" s="93">
        <f t="shared" si="266"/>
        <v>886325.76000000001</v>
      </c>
      <c r="O631" s="93">
        <f t="shared" ca="1" si="264"/>
        <v>86.410950463581329</v>
      </c>
      <c r="P631" s="93">
        <f t="shared" ca="1" si="265"/>
        <v>86.625810275481129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1023165.91</v>
      </c>
      <c r="N632" s="497">
        <f t="shared" si="267"/>
        <v>886325.76000000001</v>
      </c>
      <c r="O632" s="497">
        <f t="shared" ca="1" si="264"/>
        <v>86.410950463581329</v>
      </c>
      <c r="P632" s="497">
        <f t="shared" ca="1" si="265"/>
        <v>86.625810275481129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L634-2544.09</f>
        <v>1023165.91</v>
      </c>
      <c r="N634" s="93">
        <f>N635+N636+N637+N638</f>
        <v>886325.76000000001</v>
      </c>
      <c r="O634" s="93">
        <f t="shared" ca="1" si="264"/>
        <v>86.410950463581329</v>
      </c>
      <c r="P634" s="93">
        <f t="shared" ca="1" si="265"/>
        <v>86.625810275481129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234000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32000+66032.5+14490+32000+311870+118230+52853.26+100+24750</f>
        <v>652325.76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IFERROR(__xludf.DUMMYFUNCTION("IMPORTRANGE(""https://docs.google.com/spreadsheets/d/1XWAQStnk-4SwqDmLtmXYiTMKHgktTP8We1SCoS47DrQ/edit?usp=sharing"",""จัดที่ดิน!AS50"")"),553)</f>
        <v>553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IFERROR(__xludf.DUMMYFUNCTION("IMPORTRANGE(""https://docs.google.com/spreadsheets/d/1XWAQStnk-4SwqDmLtmXYiTMKHgktTP8We1SCoS47DrQ/edit?usp=sharing"",""จัดที่ดิน!AT50"")"),328.26)</f>
        <v>328.26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IFERROR(__xludf.DUMMYFUNCTION("IMPORTRANGE(""https://docs.google.com/spreadsheets/d/1XWAQStnk-4SwqDmLtmXYiTMKHgktTP8We1SCoS47DrQ/edit?usp=sharing"",""จัดที่ดิน!AU50"")"),608)</f>
        <v>608</v>
      </c>
      <c r="K647" s="163">
        <f t="shared" ca="1" si="271"/>
        <v>74.876847290640399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IFERROR(__xludf.DUMMYFUNCTION("IMPORTRANGE(""https://docs.google.com/spreadsheets/d/1XWAQStnk-4SwqDmLtmXYiTMKHgktTP8We1SCoS47DrQ/edit?usp=sharing"",""จัดที่ดิน!AV50"")"),304.12)</f>
        <v>304.12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IFERROR(__xludf.DUMMYFUNCTION("IMPORTRANGE(""https://docs.google.com/spreadsheets/d/1XWAQStnk-4SwqDmLtmXYiTMKHgktTP8We1SCoS47DrQ/edit?usp=sharing"",""จัดที่ดิน!AW50"")"),709)</f>
        <v>709</v>
      </c>
      <c r="K649" s="163">
        <f t="shared" ca="1" si="271"/>
        <v>87.315270935960598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IFERROR(__xludf.DUMMYFUNCTION("IMPORTRANGE(""https://docs.google.com/spreadsheets/d/1XWAQStnk-4SwqDmLtmXYiTMKHgktTP8We1SCoS47DrQ/edit?usp=sharing"",""จัดที่ดิน!AX50"")"),369.06)</f>
        <v>369.06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IFERROR(__xludf.DUMMYFUNCTION("IMPORTRANGE(""https://docs.google.com/spreadsheets/d/1XWAQStnk-4SwqDmLtmXYiTMKHgktTP8We1SCoS47DrQ/edit?usp=sharing"",""จัดที่ดิน!AZ50"")"),310)</f>
        <v>310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0</v>
      </c>
      <c r="J654" s="705">
        <f t="shared" si="272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IFERROR(__xludf.DUMMYFUNCTION("IMPORTRANGE(""https://docs.google.com/spreadsheets/d/1QqKyyYR6Q21VydFLVH3TRQUabQu_ym0Zz7PgGX0-kHA/edit?usp=sharing"",""แผน!IA50"")"),0)</f>
        <v>0</v>
      </c>
      <c r="J669" s="678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IFERROR(__xludf.DUMMYFUNCTION("IMPORTRANGE(""https://docs.google.com/spreadsheets/d/1QqKyyYR6Q21VydFLVH3TRQUabQu_ym0Zz7PgGX0-kHA/edit?usp=sharing"",""แผน!IB50"")"),0)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98785</v>
      </c>
      <c r="O685" s="195">
        <f t="shared" ref="O685:O688" ca="1" si="283">IF(L685&gt;0,N685*100/L685,0)</f>
        <v>64.196126852092533</v>
      </c>
      <c r="P685" s="195">
        <f t="shared" ref="P685:P688" ca="1" si="284">IF(M685&gt;0,N685*100/M685,0)</f>
        <v>64.196126852092533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98785</v>
      </c>
      <c r="O687" s="93">
        <f t="shared" ca="1" si="283"/>
        <v>64.196126852092533</v>
      </c>
      <c r="P687" s="93">
        <f t="shared" ca="1" si="284"/>
        <v>64.196126852092533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98785</v>
      </c>
      <c r="O688" s="497">
        <f t="shared" ca="1" si="283"/>
        <v>64.196126852092533</v>
      </c>
      <c r="P688" s="497">
        <f t="shared" ca="1" si="284"/>
        <v>64.196126852092533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98785</v>
      </c>
      <c r="O690" s="93">
        <f ca="1">IF(L690&gt;0,N690*100/L690,0)</f>
        <v>64.196126852092533</v>
      </c>
      <c r="P690" s="93">
        <f ca="1">IF(M690&gt;0,N690*100/M690,0)</f>
        <v>64.196126852092533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f>66300+6840+1320+4680+19645</f>
        <v>98785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497">
        <f t="shared" ref="K699:K701" ca="1" si="290">IF(I699&gt;0,J699*100/I699,0)</f>
        <v>49.088989441930615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IFERROR(__xludf.DUMMYFUNCTION("IMPORTRANGE(""https://docs.google.com/spreadsheets/d/1XWAQStnk-4SwqDmLtmXYiTMKHgktTP8We1SCoS47DrQ/edit?usp=sharing"",""จัดที่ดิน!BD50"")"),48)</f>
        <v>48</v>
      </c>
      <c r="K700" s="497">
        <f t="shared" ca="1" si="290"/>
        <v>77.41935483870968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IFERROR(__xludf.DUMMYFUNCTION("IMPORTRANGE(""https://docs.google.com/spreadsheets/d/1QqKyyYR6Q21VydFLVH3TRQUabQu_ym0Zz7PgGX0-kHA/edit?usp=sharing"",""แผน!IE50"")"),342)</f>
        <v>342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IFERROR(__xludf.DUMMYFUNCTION("IMPORTRANGE(""https://docs.google.com/spreadsheets/d/1QqKyyYR6Q21VydFLVH3TRQUabQu_ym0Zz7PgGX0-kHA/edit?usp=sharing"",""แผน!IH50"")"),0)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IFERROR(__xludf.DUMMYFUNCTION("IMPORTRANGE(""https://docs.google.com/spreadsheets/d/1QqKyyYR6Q21VydFLVH3TRQUabQu_ym0Zz7PgGX0-kHA/edit?usp=sharing"",""แผน!IJ50"")"),39)</f>
        <v>39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IFERROR(__xludf.DUMMYFUNCTION("IMPORTRANGE(""https://docs.google.com/spreadsheets/d/1QqKyyYR6Q21VydFLVH3TRQUabQu_ym0Zz7PgGX0-kHA/edit?usp=sharing"",""แผน!IK50"")"),410)</f>
        <v>410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IFERROR(__xludf.DUMMYFUNCTION("IMPORTRANGE(""https://docs.google.com/spreadsheets/d/1QqKyyYR6Q21VydFLVH3TRQUabQu_ym0Zz7PgGX0-kHA/edit?usp=sharing"",""แผน!IP50"")"),663)</f>
        <v>663</v>
      </c>
      <c r="J729" s="678">
        <f>J732+J735</f>
        <v>845</v>
      </c>
      <c r="K729" s="195">
        <f t="shared" ca="1" si="293"/>
        <v>127.45098039215686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57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57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533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28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28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312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97" t="s">
        <v>46</v>
      </c>
      <c r="I785" s="898">
        <f t="shared" ref="I785:J785" ca="1" si="318">I800</f>
        <v>0</v>
      </c>
      <c r="J785" s="899">
        <f t="shared" ca="1" si="318"/>
        <v>0</v>
      </c>
      <c r="K785" s="900">
        <f ca="1">IF(I785&gt;0,J785*100/I785,0)</f>
        <v>0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0"/>
      <c r="F789" s="760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0"/>
      <c r="D792" s="760"/>
      <c r="E792" s="760"/>
      <c r="F792" s="760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0"/>
      <c r="D793" s="760"/>
      <c r="E793" s="760"/>
      <c r="F793" s="760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0"/>
      <c r="D794" s="760"/>
      <c r="E794" s="760"/>
      <c r="F794" s="760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7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0"/>
      <c r="D795" s="760"/>
      <c r="E795" s="760"/>
      <c r="F795" s="760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7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0"/>
      <c r="D796" s="604" t="s">
        <v>21</v>
      </c>
      <c r="E796" s="760"/>
      <c r="F796" s="760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901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59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59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7"/>
      <c r="F802" s="717" t="s">
        <v>322</v>
      </c>
      <c r="G802" s="366"/>
      <c r="H802" s="650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7"/>
      <c r="F803" s="717"/>
      <c r="G803" s="366"/>
      <c r="H803" s="650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>IF(I804&gt;0,J804*100/I804,0)</f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7">L806+L807</f>
        <v>0</v>
      </c>
      <c r="M805" s="644">
        <f t="shared" si="327"/>
        <v>0</v>
      </c>
      <c r="N805" s="644">
        <f t="shared" si="327"/>
        <v>0</v>
      </c>
      <c r="O805" s="644">
        <f t="shared" ref="O805:O810" si="328">IF(L805&gt;0,N805*100/L805,0)</f>
        <v>0</v>
      </c>
      <c r="P805" s="644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1">L809+L810</f>
        <v>0</v>
      </c>
      <c r="M808" s="644">
        <f t="shared" si="331"/>
        <v>0</v>
      </c>
      <c r="N808" s="644">
        <f t="shared" si="331"/>
        <v>0</v>
      </c>
      <c r="O808" s="644">
        <f t="shared" si="328"/>
        <v>0</v>
      </c>
      <c r="P808" s="644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2">L816+L817</f>
        <v>0</v>
      </c>
      <c r="M815" s="644">
        <f t="shared" si="332"/>
        <v>0</v>
      </c>
      <c r="N815" s="644">
        <f t="shared" si="332"/>
        <v>0</v>
      </c>
      <c r="O815" s="644">
        <f t="shared" ref="O815:O817" si="333">IF(L815&gt;0,N815*100/L815,0)</f>
        <v>0</v>
      </c>
      <c r="P815" s="644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IFERROR(__xludf.DUMMYFUNCTION("IMPORTRANGE(""https://docs.google.com/spreadsheets/d/19vJNZY_5yjcGF2XGBMNZRCAIB0Kwfpjp8YEOfu-bneM/edit?usp=sharing"",""งานกองทุน!F50"")"),3903591.46)</f>
        <v>3903591.46</v>
      </c>
      <c r="K821" s="497">
        <f t="shared" ref="K821:K828" ca="1" si="335">IF(I821&gt;0,J821*100/I821,0)</f>
        <v>82.752488355767085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IFERROR(__xludf.DUMMYFUNCTION("IMPORTRANGE(""https://docs.google.com/spreadsheets/d/19vJNZY_5yjcGF2XGBMNZRCAIB0Kwfpjp8YEOfu-bneM/edit?usp=sharing"",""งานกองทุน!E50"")"),266)</f>
        <v>266</v>
      </c>
      <c r="K822" s="497">
        <f t="shared" ca="1" si="335"/>
        <v>77.325581395348834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IFERROR(__xludf.DUMMYFUNCTION("IMPORTRANGE(""https://docs.google.com/spreadsheets/d/19vJNZY_5yjcGF2XGBMNZRCAIB0Kwfpjp8YEOfu-bneM/edit?usp=sharing"",""งานกองทุน!K50"")"),745511.88)</f>
        <v>745511.88</v>
      </c>
      <c r="K823" s="497">
        <f t="shared" ca="1" si="335"/>
        <v>30.447550541556705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IFERROR(__xludf.DUMMYFUNCTION("IMPORTRANGE(""https://docs.google.com/spreadsheets/d/19vJNZY_5yjcGF2XGBMNZRCAIB0Kwfpjp8YEOfu-bneM/edit?usp=sharing"",""งานกองทุน!J50"")"),58)</f>
        <v>58</v>
      </c>
      <c r="K824" s="497">
        <f t="shared" ca="1" si="335"/>
        <v>42.962962962962962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IFERROR(__xludf.DUMMYFUNCTION("IMPORTRANGE(""https://docs.google.com/spreadsheets/d/19vJNZY_5yjcGF2XGBMNZRCAIB0Kwfpjp8YEOfu-bneM/edit?usp=sharing"",""งานกองทุน!P50"")"),78303.55)</f>
        <v>78303.55</v>
      </c>
      <c r="K825" s="497">
        <f t="shared" ca="1" si="335"/>
        <v>193.82062034143061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IFERROR(__xludf.DUMMYFUNCTION("IMPORTRANGE(""https://docs.google.com/spreadsheets/d/19vJNZY_5yjcGF2XGBMNZRCAIB0Kwfpjp8YEOfu-bneM/edit?usp=sharing"",""งานกองทุน!O50"")"),38)</f>
        <v>38</v>
      </c>
      <c r="K826" s="497">
        <f t="shared" ca="1" si="335"/>
        <v>253.33333333333334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IFERROR(__xludf.DUMMYFUNCTION("IMPORTRANGE(""https://docs.google.com/spreadsheets/d/19vJNZY_5yjcGF2XGBMNZRCAIB0Kwfpjp8YEOfu-bneM/edit?usp=sharing"",""งานกองทุน!U50"")"),4940000)</f>
        <v>4940000</v>
      </c>
      <c r="K827" s="497">
        <f t="shared" ca="1" si="335"/>
        <v>80.983606557377044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IFERROR(__xludf.DUMMYFUNCTION("IMPORTRANGE(""https://docs.google.com/spreadsheets/d/19vJNZY_5yjcGF2XGBMNZRCAIB0Kwfpjp8YEOfu-bneM/edit?usp=sharing"",""งานกองทุน!T50"")"),194)</f>
        <v>194</v>
      </c>
      <c r="K828" s="505">
        <f t="shared" ca="1" si="335"/>
        <v>79.508196721311478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F427-90FF-44B8-BCEC-B3F57646663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4" sqref="A4"/>
      <selection pane="bottomLeft" sqref="A1:P1"/>
    </sheetView>
  </sheetViews>
  <sheetFormatPr defaultColWidth="12.5703125" defaultRowHeight="15.75" customHeight="1"/>
  <cols>
    <col min="1" max="3" width="3.28515625" style="840" customWidth="1"/>
    <col min="4" max="6" width="5.85546875" style="840" customWidth="1"/>
    <col min="7" max="7" width="56.42578125" style="840" customWidth="1"/>
    <col min="8" max="8" width="9.42578125" style="840" customWidth="1"/>
    <col min="9" max="10" width="16.85546875" style="840" bestFit="1" customWidth="1"/>
    <col min="11" max="11" width="12.5703125" style="840" customWidth="1"/>
    <col min="12" max="12" width="21.28515625" style="840" bestFit="1" customWidth="1"/>
    <col min="13" max="13" width="23" style="840" bestFit="1" customWidth="1"/>
    <col min="14" max="14" width="21.28515625" style="840" bestFit="1" customWidth="1"/>
    <col min="15" max="15" width="20.140625" style="840" bestFit="1" customWidth="1"/>
    <col min="16" max="16" width="22" style="840" bestFit="1" customWidth="1"/>
    <col min="17" max="16384" width="12.5703125" style="840"/>
  </cols>
  <sheetData>
    <row r="1" spans="1:26" ht="19.5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26" ht="19.5">
      <c r="A2" s="856" t="s">
        <v>360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</row>
    <row r="3" spans="1:26" ht="19.5">
      <c r="A3" s="856" t="s">
        <v>331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2" t="s">
        <v>2</v>
      </c>
      <c r="B5" s="857"/>
      <c r="C5" s="857"/>
      <c r="D5" s="857"/>
      <c r="E5" s="857"/>
      <c r="F5" s="857"/>
      <c r="G5" s="863"/>
      <c r="H5" s="858" t="s">
        <v>3</v>
      </c>
      <c r="I5" s="859" t="s">
        <v>4</v>
      </c>
      <c r="J5" s="852"/>
      <c r="K5" s="853"/>
      <c r="L5" s="860" t="s">
        <v>5</v>
      </c>
      <c r="M5" s="853"/>
      <c r="N5" s="861" t="s">
        <v>6</v>
      </c>
      <c r="O5" s="852"/>
      <c r="P5" s="853"/>
    </row>
    <row r="6" spans="1:26" ht="19.5">
      <c r="A6" s="864"/>
      <c r="B6" s="852"/>
      <c r="C6" s="852"/>
      <c r="D6" s="852"/>
      <c r="E6" s="852"/>
      <c r="F6" s="852"/>
      <c r="G6" s="853"/>
      <c r="H6" s="85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52"/>
      <c r="C7" s="852"/>
      <c r="D7" s="852"/>
      <c r="E7" s="852"/>
      <c r="F7" s="852"/>
      <c r="G7" s="85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10119009.32</v>
      </c>
      <c r="N8" s="22">
        <f t="shared" ca="1" si="0"/>
        <v>8639784.5</v>
      </c>
      <c r="O8" s="22">
        <f t="shared" ref="O8:O16" ca="1" si="1">IF(L8&gt;0,N8*100/L8,0)</f>
        <v>90.427653926829848</v>
      </c>
      <c r="P8" s="22">
        <f t="shared" ref="P8:P16" ca="1" si="2">IF(M8&gt;0,N8*100/M8,0)</f>
        <v>85.38172292146875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10119009.32</v>
      </c>
      <c r="N10" s="30">
        <f t="shared" ca="1" si="3"/>
        <v>8639784.5</v>
      </c>
      <c r="O10" s="30">
        <f t="shared" ca="1" si="1"/>
        <v>90.427653926829848</v>
      </c>
      <c r="P10" s="30">
        <f t="shared" ca="1" si="2"/>
        <v>85.38172292146875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9091017.3200000003</v>
      </c>
      <c r="N11" s="497">
        <f t="shared" ca="1" si="4"/>
        <v>7611792.5</v>
      </c>
      <c r="O11" s="497">
        <f t="shared" ca="1" si="1"/>
        <v>88.722137930785294</v>
      </c>
      <c r="P11" s="497">
        <f t="shared" ca="1" si="2"/>
        <v>83.728720692834401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9091017.3200000003</v>
      </c>
      <c r="N13" s="93">
        <f t="shared" ca="1" si="5"/>
        <v>7611792.5</v>
      </c>
      <c r="O13" s="93">
        <f t="shared" ca="1" si="1"/>
        <v>88.722137930785294</v>
      </c>
      <c r="P13" s="93">
        <f t="shared" ca="1" si="2"/>
        <v>83.728720692834401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1027992</v>
      </c>
      <c r="N14" s="497">
        <f t="shared" ca="1" si="6"/>
        <v>1027992</v>
      </c>
      <c r="O14" s="497">
        <f t="shared" ca="1" si="1"/>
        <v>105.43507692307692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1027992</v>
      </c>
      <c r="N16" s="52">
        <f t="shared" ca="1" si="7"/>
        <v>1027992</v>
      </c>
      <c r="O16" s="52">
        <f t="shared" ca="1" si="1"/>
        <v>105.43507692307692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52"/>
      <c r="C17" s="852"/>
      <c r="D17" s="852"/>
      <c r="E17" s="852"/>
      <c r="F17" s="852"/>
      <c r="G17" s="85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6927131.3200000003</v>
      </c>
      <c r="N18" s="22">
        <f t="shared" ca="1" si="8"/>
        <v>6382452.9800000004</v>
      </c>
      <c r="O18" s="22">
        <f t="shared" ref="O18:O26" ca="1" si="9">IF(L18&gt;0,N18*100/L18,0)</f>
        <v>101.7039862360388</v>
      </c>
      <c r="P18" s="22">
        <f t="shared" ref="P18:P26" ca="1" si="10">IF(M18&gt;0,N18*100/M18,0)</f>
        <v>92.137028809784425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6927131.3200000003</v>
      </c>
      <c r="N20" s="30">
        <f t="shared" ca="1" si="11"/>
        <v>6382452.9800000004</v>
      </c>
      <c r="O20" s="30">
        <f t="shared" ca="1" si="9"/>
        <v>101.7039862360388</v>
      </c>
      <c r="P20" s="30">
        <f t="shared" ca="1" si="10"/>
        <v>92.137028809784425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5899139.3200000003</v>
      </c>
      <c r="N21" s="497">
        <f t="shared" ca="1" si="12"/>
        <v>5354460.9800000004</v>
      </c>
      <c r="O21" s="497">
        <f t="shared" ca="1" si="9"/>
        <v>101.0176735523446</v>
      </c>
      <c r="P21" s="497">
        <f t="shared" ca="1" si="10"/>
        <v>90.766816810829283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5899139.3200000003</v>
      </c>
      <c r="N23" s="93">
        <f t="shared" ca="1" si="13"/>
        <v>5354460.9800000004</v>
      </c>
      <c r="O23" s="93">
        <f t="shared" ca="1" si="9"/>
        <v>101.0176735523446</v>
      </c>
      <c r="P23" s="93">
        <f t="shared" ca="1" si="10"/>
        <v>90.766816810829283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1027992</v>
      </c>
      <c r="N24" s="497">
        <f t="shared" ca="1" si="14"/>
        <v>1027992</v>
      </c>
      <c r="O24" s="497">
        <f t="shared" ca="1" si="9"/>
        <v>105.43507692307692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1027992</v>
      </c>
      <c r="N26" s="52">
        <f t="shared" ca="1" si="15"/>
        <v>1027992</v>
      </c>
      <c r="O26" s="52">
        <f t="shared" ca="1" si="9"/>
        <v>105.43507692307692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52"/>
      <c r="C27" s="852"/>
      <c r="D27" s="852"/>
      <c r="E27" s="852"/>
      <c r="F27" s="852"/>
      <c r="G27" s="85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3191878</v>
      </c>
      <c r="N28" s="22">
        <f t="shared" si="16"/>
        <v>2257331.52</v>
      </c>
      <c r="O28" s="22">
        <f t="shared" ref="O28:O37" ca="1" si="17">IF(L28&gt;0,N28*100/L28,0)</f>
        <v>68.845388707354616</v>
      </c>
      <c r="P28" s="22">
        <f t="shared" ref="P28:P37" ca="1" si="18">IF(M28&gt;0,N28*100/M28,0)</f>
        <v>70.721109014818239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3191878</v>
      </c>
      <c r="N30" s="30">
        <f t="shared" si="19"/>
        <v>2257331.52</v>
      </c>
      <c r="O30" s="30">
        <f t="shared" ca="1" si="17"/>
        <v>68.845388707354616</v>
      </c>
      <c r="P30" s="30">
        <f t="shared" ca="1" si="18"/>
        <v>70.721109014818239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3191878</v>
      </c>
      <c r="N31" s="497">
        <f t="shared" si="20"/>
        <v>2257331.52</v>
      </c>
      <c r="O31" s="497">
        <f t="shared" ca="1" si="17"/>
        <v>68.845388707354616</v>
      </c>
      <c r="P31" s="497">
        <f t="shared" ca="1" si="18"/>
        <v>70.721109014818239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3191878</v>
      </c>
      <c r="N33" s="93">
        <f t="shared" si="21"/>
        <v>2257331.52</v>
      </c>
      <c r="O33" s="93">
        <f t="shared" ca="1" si="17"/>
        <v>68.845388707354616</v>
      </c>
      <c r="P33" s="93">
        <f t="shared" ca="1" si="18"/>
        <v>70.721109014818239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6275519</v>
      </c>
      <c r="M37" s="871">
        <f t="shared" ca="1" si="24"/>
        <v>6927131.3200000003</v>
      </c>
      <c r="N37" s="871">
        <f t="shared" ca="1" si="24"/>
        <v>6382452.9800000004</v>
      </c>
      <c r="O37" s="871">
        <f t="shared" ca="1" si="17"/>
        <v>101.7039862360388</v>
      </c>
      <c r="P37" s="871">
        <f t="shared" ca="1" si="18"/>
        <v>92.137028809784425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4" t="s">
        <v>27</v>
      </c>
      <c r="C40" s="843"/>
      <c r="D40" s="843"/>
      <c r="E40" s="843"/>
      <c r="F40" s="843"/>
      <c r="G40" s="84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620399.31999999995</v>
      </c>
      <c r="N41" s="85">
        <f t="shared" ca="1" si="25"/>
        <v>557164.69999999995</v>
      </c>
      <c r="O41" s="85">
        <f t="shared" ref="O41:O49" ca="1" si="26">IF(L41&gt;0,N41*100/L41,0)</f>
        <v>116.42549821443123</v>
      </c>
      <c r="P41" s="85">
        <f t="shared" ref="P41:P49" ca="1" si="27">IF(M41&gt;0,N41*100/M41,0)</f>
        <v>89.807432413046484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620399.31999999995</v>
      </c>
      <c r="N43" s="92">
        <f t="shared" ca="1" si="28"/>
        <v>557164.69999999995</v>
      </c>
      <c r="O43" s="92">
        <f t="shared" ca="1" si="26"/>
        <v>116.42549821443123</v>
      </c>
      <c r="P43" s="92">
        <f t="shared" ca="1" si="27"/>
        <v>89.807432413046484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620399.31999999995</v>
      </c>
      <c r="N44" s="497">
        <f t="shared" ca="1" si="29"/>
        <v>557164.69999999995</v>
      </c>
      <c r="O44" s="497">
        <f t="shared" ca="1" si="26"/>
        <v>116.42549821443123</v>
      </c>
      <c r="P44" s="497">
        <f t="shared" ca="1" si="27"/>
        <v>89.807432413046484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IFERROR(__xludf.DUMMYFUNCTION("IMPORTRANGE(""https://docs.google.com/spreadsheets/d/1MeEWN-I1oV_STSDYn1IFDPWt_1FKiwhDph83XaGc0o0/edit?usp=sharing"",""งบพรบ!R51"")"),620399.32)</f>
        <v>620399.31999999995</v>
      </c>
      <c r="N46" s="93">
        <f ca="1">IFERROR(__xludf.DUMMYFUNCTION("IMPORTRANGE(""https://docs.google.com/spreadsheets/d/1MeEWN-I1oV_STSDYn1IFDPWt_1FKiwhDph83XaGc0o0/edit?usp=sharing"",""งบพรบ!T51"")"),557164.7)</f>
        <v>557164.69999999995</v>
      </c>
      <c r="O46" s="93">
        <f t="shared" ca="1" si="26"/>
        <v>116.42549821443123</v>
      </c>
      <c r="P46" s="93">
        <f t="shared" ca="1" si="27"/>
        <v>89.807432413046484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52"/>
      <c r="C50" s="852"/>
      <c r="D50" s="852"/>
      <c r="E50" s="852"/>
      <c r="F50" s="852"/>
      <c r="G50" s="85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8" t="s">
        <v>29</v>
      </c>
      <c r="C51" s="843"/>
      <c r="D51" s="843"/>
      <c r="E51" s="843"/>
      <c r="F51" s="843"/>
      <c r="G51" s="84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3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1822492</v>
      </c>
      <c r="N53" s="116">
        <f t="shared" ca="1" si="31"/>
        <v>1795749.06</v>
      </c>
      <c r="O53" s="116">
        <f t="shared" ref="O53:O61" ca="1" si="32">IF(L53&gt;0,N53*100/L53,0)</f>
        <v>96.884222282168864</v>
      </c>
      <c r="P53" s="116">
        <f t="shared" ref="P53:P61" ca="1" si="33">IF(M53&gt;0,N53*100/M53,0)</f>
        <v>98.532616878428001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1822492</v>
      </c>
      <c r="N55" s="123">
        <f t="shared" ca="1" si="34"/>
        <v>1795749.06</v>
      </c>
      <c r="O55" s="123">
        <f t="shared" ca="1" si="32"/>
        <v>96.884222282168864</v>
      </c>
      <c r="P55" s="123">
        <f t="shared" ca="1" si="33"/>
        <v>98.532616878428001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954500</v>
      </c>
      <c r="N56" s="497">
        <f t="shared" ca="1" si="35"/>
        <v>927757.06</v>
      </c>
      <c r="O56" s="497">
        <f t="shared" ca="1" si="32"/>
        <v>97.198225248821373</v>
      </c>
      <c r="P56" s="497">
        <f t="shared" ca="1" si="33"/>
        <v>97.198225248821373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IFERROR(__xludf.DUMMYFUNCTION("IMPORTRANGE(""https://docs.google.com/spreadsheets/d/1MeEWN-I1oV_STSDYn1IFDPWt_1FKiwhDph83XaGc0o0/edit?usp=sharing"",""งบพรบ!AB51"")"),954500)</f>
        <v>954500</v>
      </c>
      <c r="N58" s="93">
        <f ca="1">IFERROR(__xludf.DUMMYFUNCTION("IMPORTRANGE(""https://docs.google.com/spreadsheets/d/1MeEWN-I1oV_STSDYn1IFDPWt_1FKiwhDph83XaGc0o0/edit?usp=sharing"",""งบพรบ!AD51"")"),927757.06)</f>
        <v>927757.06</v>
      </c>
      <c r="O58" s="93">
        <f t="shared" ca="1" si="32"/>
        <v>97.198225248821373</v>
      </c>
      <c r="P58" s="93">
        <f t="shared" ca="1" si="33"/>
        <v>97.198225248821373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4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443340</v>
      </c>
      <c r="N66" s="155">
        <f t="shared" ca="1" si="39"/>
        <v>428766.2</v>
      </c>
      <c r="O66" s="155">
        <f t="shared" ref="O66:O74" ca="1" si="40">IF(L66&gt;0,N66*100/L66,0)</f>
        <v>104.06946601941748</v>
      </c>
      <c r="P66" s="155">
        <f t="shared" ref="P66:P74" ca="1" si="41">IF(M66&gt;0,N66*100/M66,0)</f>
        <v>96.712726124419177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443340</v>
      </c>
      <c r="N68" s="93">
        <f t="shared" ca="1" si="42"/>
        <v>428766.2</v>
      </c>
      <c r="O68" s="93">
        <f t="shared" ca="1" si="40"/>
        <v>104.06946601941748</v>
      </c>
      <c r="P68" s="93">
        <f t="shared" ca="1" si="41"/>
        <v>96.712726124419177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443340</v>
      </c>
      <c r="N69" s="497">
        <f t="shared" ca="1" si="43"/>
        <v>428766.2</v>
      </c>
      <c r="O69" s="497">
        <f t="shared" ca="1" si="40"/>
        <v>104.06946601941748</v>
      </c>
      <c r="P69" s="497">
        <f t="shared" ca="1" si="41"/>
        <v>96.712726124419177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IFERROR(__xludf.DUMMYFUNCTION("IMPORTRANGE(""https://docs.google.com/spreadsheets/d/1MeEWN-I1oV_STSDYn1IFDPWt_1FKiwhDph83XaGc0o0/edit?usp=sharing"",""งบพรบ!AL51"")"),443340)</f>
        <v>443340</v>
      </c>
      <c r="N71" s="93">
        <f ca="1">IFERROR(__xludf.DUMMYFUNCTION("IMPORTRANGE(""https://docs.google.com/spreadsheets/d/1MeEWN-I1oV_STSDYn1IFDPWt_1FKiwhDph83XaGc0o0/edit?usp=sharing"",""งบพรบ!AN51"")"),428766.2)</f>
        <v>428766.2</v>
      </c>
      <c r="O71" s="93">
        <f t="shared" ca="1" si="40"/>
        <v>104.06946601941748</v>
      </c>
      <c r="P71" s="93">
        <f t="shared" ca="1" si="41"/>
        <v>96.712726124419177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5" t="s">
        <v>38</v>
      </c>
      <c r="E75" s="173"/>
      <c r="F75" s="173"/>
      <c r="G75" s="174"/>
      <c r="H75" s="759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1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1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1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1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1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1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4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98960</v>
      </c>
      <c r="N88" s="155">
        <f t="shared" ca="1" si="49"/>
        <v>97160</v>
      </c>
      <c r="O88" s="155">
        <f t="shared" ref="O88:O96" ca="1" si="50">IF(L88&gt;0,N88*100/L88,0)</f>
        <v>98.181083265966052</v>
      </c>
      <c r="P88" s="155">
        <f t="shared" ref="P88:P96" ca="1" si="51">IF(M88&gt;0,N88*100/M88,0)</f>
        <v>98.181083265966052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98960</v>
      </c>
      <c r="N90" s="93">
        <f t="shared" ca="1" si="52"/>
        <v>97160</v>
      </c>
      <c r="O90" s="93">
        <f t="shared" ca="1" si="50"/>
        <v>98.181083265966052</v>
      </c>
      <c r="P90" s="93">
        <f t="shared" ca="1" si="51"/>
        <v>98.181083265966052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98960</v>
      </c>
      <c r="N91" s="497">
        <f t="shared" ca="1" si="53"/>
        <v>97160</v>
      </c>
      <c r="O91" s="497">
        <f t="shared" ca="1" si="50"/>
        <v>98.181083265966052</v>
      </c>
      <c r="P91" s="497">
        <f t="shared" ca="1" si="51"/>
        <v>98.181083265966052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IFERROR(__xludf.DUMMYFUNCTION("IMPORTRANGE(""https://docs.google.com/spreadsheets/d/1MeEWN-I1oV_STSDYn1IFDPWt_1FKiwhDph83XaGc0o0/edit?usp=sharing"",""งบพรบ!AV51"")"),98960)</f>
        <v>98960</v>
      </c>
      <c r="N93" s="93">
        <f ca="1">IFERROR(__xludf.DUMMYFUNCTION("IMPORTRANGE(""https://docs.google.com/spreadsheets/d/1MeEWN-I1oV_STSDYn1IFDPWt_1FKiwhDph83XaGc0o0/edit?usp=sharing"",""งบพรบ!AX51"")"),97160)</f>
        <v>97160</v>
      </c>
      <c r="O93" s="93">
        <f t="shared" ca="1" si="50"/>
        <v>98.181083265966052</v>
      </c>
      <c r="P93" s="93">
        <f t="shared" ca="1" si="51"/>
        <v>98.181083265966052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5" t="s">
        <v>38</v>
      </c>
      <c r="E97" s="173"/>
      <c r="F97" s="173"/>
      <c r="G97" s="174"/>
      <c r="H97" s="759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4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8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8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4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4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5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6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4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5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4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39560</v>
      </c>
      <c r="N165" s="155">
        <f t="shared" ca="1" si="84"/>
        <v>39560</v>
      </c>
      <c r="O165" s="155">
        <f t="shared" ref="O165:O173" ca="1" si="85">IF(L165&gt;0,N165*100/L165,0)</f>
        <v>171.55247181266262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39560</v>
      </c>
      <c r="N167" s="93">
        <f t="shared" ca="1" si="87"/>
        <v>39560</v>
      </c>
      <c r="O167" s="93">
        <f t="shared" ca="1" si="85"/>
        <v>171.55247181266262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39560</v>
      </c>
      <c r="N168" s="497">
        <f t="shared" ca="1" si="88"/>
        <v>39560</v>
      </c>
      <c r="O168" s="497">
        <f t="shared" ca="1" si="85"/>
        <v>171.55247181266262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IFERROR(__xludf.DUMMYFUNCTION("IMPORTRANGE(""https://docs.google.com/spreadsheets/d/1MeEWN-I1oV_STSDYn1IFDPWt_1FKiwhDph83XaGc0o0/edit?usp=sharing"",""งบพรบ!CJ51"")"),39560)</f>
        <v>39560</v>
      </c>
      <c r="N170" s="93">
        <f ca="1">IFERROR(__xludf.DUMMYFUNCTION("IMPORTRANGE(""https://docs.google.com/spreadsheets/d/1MeEWN-I1oV_STSDYn1IFDPWt_1FKiwhDph83XaGc0o0/edit?usp=sharing"",""งบพรบ!CL51"")"),39560)</f>
        <v>39560</v>
      </c>
      <c r="O170" s="93">
        <f t="shared" ca="1" si="85"/>
        <v>171.55247181266262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5" t="s">
        <v>38</v>
      </c>
      <c r="E175" s="173"/>
      <c r="F175" s="173"/>
      <c r="G175" s="174"/>
      <c r="H175" s="759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3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9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4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508840</v>
      </c>
      <c r="N181" s="155">
        <f t="shared" ca="1" si="92"/>
        <v>461081.5</v>
      </c>
      <c r="O181" s="155">
        <f t="shared" ref="O181:O189" ca="1" si="93">IF(L181&gt;0,N181*100/L181,0)</f>
        <v>93.639622258326568</v>
      </c>
      <c r="P181" s="155">
        <f t="shared" ref="P181:P189" ca="1" si="94">IF(M181&gt;0,N181*100/M181,0)</f>
        <v>90.614240232686114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508840</v>
      </c>
      <c r="N183" s="93">
        <f t="shared" ca="1" si="95"/>
        <v>461081.5</v>
      </c>
      <c r="O183" s="93">
        <f t="shared" ca="1" si="93"/>
        <v>93.639622258326568</v>
      </c>
      <c r="P183" s="93">
        <f t="shared" ca="1" si="94"/>
        <v>90.614240232686114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508840</v>
      </c>
      <c r="N184" s="497">
        <f t="shared" ca="1" si="96"/>
        <v>461081.5</v>
      </c>
      <c r="O184" s="497">
        <f t="shared" ca="1" si="93"/>
        <v>93.639622258326568</v>
      </c>
      <c r="P184" s="497">
        <f t="shared" ca="1" si="94"/>
        <v>90.614240232686114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IFERROR(__xludf.DUMMYFUNCTION("IMPORTRANGE(""https://docs.google.com/spreadsheets/d/1MeEWN-I1oV_STSDYn1IFDPWt_1FKiwhDph83XaGc0o0/edit?usp=sharing"",""งบพรบ!CT51"")"),508840)</f>
        <v>508840</v>
      </c>
      <c r="N186" s="93">
        <f ca="1">IFERROR(__xludf.DUMMYFUNCTION("IMPORTRANGE(""https://docs.google.com/spreadsheets/d/1MeEWN-I1oV_STSDYn1IFDPWt_1FKiwhDph83XaGc0o0/edit?usp=sharing"",""งบพรบ!CV51"")"),461081.5)</f>
        <v>461081.5</v>
      </c>
      <c r="O186" s="93">
        <f t="shared" ca="1" si="93"/>
        <v>93.639622258326568</v>
      </c>
      <c r="P186" s="93">
        <f t="shared" ca="1" si="94"/>
        <v>90.614240232686114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8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5" t="s">
        <v>38</v>
      </c>
      <c r="E192" s="173"/>
      <c r="F192" s="173"/>
      <c r="G192" s="174"/>
      <c r="H192" s="759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1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8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7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7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7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7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5" t="s">
        <v>38</v>
      </c>
      <c r="E203" s="173"/>
      <c r="F203" s="173"/>
      <c r="G203" s="174"/>
      <c r="H203" s="759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9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9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8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7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7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7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5" t="s">
        <v>38</v>
      </c>
      <c r="E213" s="173"/>
      <c r="F213" s="173"/>
      <c r="G213" s="174"/>
      <c r="H213" s="759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9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9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8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13500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7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7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7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5" t="s">
        <v>38</v>
      </c>
      <c r="E221" s="173"/>
      <c r="F221" s="173"/>
      <c r="G221" s="174"/>
      <c r="H221" s="759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9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1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1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1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9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80"/>
      <c r="P227" s="88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4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1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1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1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5" t="s">
        <v>38</v>
      </c>
      <c r="E243" s="173"/>
      <c r="F243" s="173"/>
      <c r="G243" s="174"/>
      <c r="H243" s="759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1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2" t="s">
        <v>43</v>
      </c>
      <c r="E245" s="178"/>
      <c r="F245" s="178"/>
      <c r="G245" s="179"/>
      <c r="H245" s="761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1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1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362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4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4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28800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28800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28800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IFERROR(__xludf.DUMMYFUNCTION("IMPORTRANGE(""https://docs.google.com/spreadsheets/d/1MeEWN-I1oV_STSDYn1IFDPWt_1FKiwhDph83XaGc0o0/edit?usp=sharing"",""งบพรบ!DD51"")"),28800)</f>
        <v>28800</v>
      </c>
      <c r="N266" s="93">
        <f ca="1">IFERROR(__xludf.DUMMYFUNCTION("IMPORTRANGE(""https://docs.google.com/spreadsheets/d/1MeEWN-I1oV_STSDYn1IFDPWt_1FKiwhDph83XaGc0o0/edit?usp=sharing"",""งบพรบ!DF51"")"),28800)</f>
        <v>28800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5" t="s">
        <v>38</v>
      </c>
      <c r="E270" s="173"/>
      <c r="F270" s="173"/>
      <c r="G270" s="174"/>
      <c r="H270" s="759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20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3">
        <f t="shared" ref="I276:J276" ca="1" si="124">I287</f>
        <v>200</v>
      </c>
      <c r="J276" s="883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4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75640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75640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75640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IFERROR(__xludf.DUMMYFUNCTION("IMPORTRANGE(""https://docs.google.com/spreadsheets/d/1MeEWN-I1oV_STSDYn1IFDPWt_1FKiwhDph83XaGc0o0/edit?usp=sharing"",""งบพรบ!DN51"")"),75640)</f>
        <v>75640</v>
      </c>
      <c r="N282" s="93">
        <f ca="1">IFERROR(__xludf.DUMMYFUNCTION("IMPORTRANGE(""https://docs.google.com/spreadsheets/d/1MeEWN-I1oV_STSDYn1IFDPWt_1FKiwhDph83XaGc0o0/edit?usp=sharing"",""งบพรบ!DP51"")"),75640)</f>
        <v>75640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5" t="s">
        <v>38</v>
      </c>
      <c r="E286" s="173"/>
      <c r="F286" s="173"/>
      <c r="G286" s="174"/>
      <c r="H286" s="759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8">
        <f ca="1">IFERROR(__xludf.DUMMYFUNCTION("IMPORTRANGE(""https://docs.google.com/spreadsheets/d/1QqKyyYR6Q21VydFLVH3TRQUabQu_ym0Zz7PgGX0-kHA/edit?usp=sharing"",""แผน!EB51"")"),20)</f>
        <v>20</v>
      </c>
      <c r="J288" s="678">
        <f ca="1">IF(AND(J291&gt;=I288,J294&gt;=I288),J294,0)</f>
        <v>20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1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1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1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1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20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4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337350.2</v>
      </c>
      <c r="O298" s="155">
        <f t="shared" ref="O298:O306" ca="1" si="136">IF(L298&gt;0,N298*100/L298,0)</f>
        <v>91.571715526601523</v>
      </c>
      <c r="P298" s="155">
        <f t="shared" ref="P298:P306" ca="1" si="137">IF(M298&gt;0,N298*100/M298,0)</f>
        <v>91.571715526601523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337350.2</v>
      </c>
      <c r="O300" s="93">
        <f t="shared" ca="1" si="136"/>
        <v>91.571715526601523</v>
      </c>
      <c r="P300" s="93">
        <f t="shared" ca="1" si="137"/>
        <v>91.571715526601523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368400</v>
      </c>
      <c r="N301" s="497">
        <f t="shared" ca="1" si="139"/>
        <v>337350.2</v>
      </c>
      <c r="O301" s="497">
        <f t="shared" ca="1" si="136"/>
        <v>91.571715526601523</v>
      </c>
      <c r="P301" s="497">
        <f t="shared" ca="1" si="137"/>
        <v>91.571715526601523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IFERROR(__xludf.DUMMYFUNCTION("IMPORTRANGE(""https://docs.google.com/spreadsheets/d/1MeEWN-I1oV_STSDYn1IFDPWt_1FKiwhDph83XaGc0o0/edit?usp=sharing"",""งบพรบ!DX51"")"),368400)</f>
        <v>368400</v>
      </c>
      <c r="N303" s="93">
        <f ca="1">IFERROR(__xludf.DUMMYFUNCTION("IMPORTRANGE(""https://docs.google.com/spreadsheets/d/1MeEWN-I1oV_STSDYn1IFDPWt_1FKiwhDph83XaGc0o0/edit?usp=sharing"",""งบพรบ!DZ51"")"),337350.2)</f>
        <v>337350.2</v>
      </c>
      <c r="O303" s="93">
        <f t="shared" ca="1" si="136"/>
        <v>91.571715526601523</v>
      </c>
      <c r="P303" s="93">
        <f t="shared" ca="1" si="137"/>
        <v>91.571715526601523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5" t="s">
        <v>38</v>
      </c>
      <c r="E307" s="173"/>
      <c r="F307" s="173"/>
      <c r="G307" s="174"/>
      <c r="H307" s="759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1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1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1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1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1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4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5" t="s">
        <v>38</v>
      </c>
      <c r="E324" s="173"/>
      <c r="F324" s="173"/>
      <c r="G324" s="174"/>
      <c r="H324" s="759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22635</v>
      </c>
      <c r="K327" s="445">
        <f ca="1">IF(I327&gt;0,J327*100/I327,0)</f>
        <v>348.23076923076923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4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190500</v>
      </c>
      <c r="N328" s="155">
        <f t="shared" ca="1" si="149"/>
        <v>169735.8</v>
      </c>
      <c r="O328" s="155">
        <f t="shared" ref="O328:O336" ca="1" si="150">IF(L328&gt;0,N328*100/L328,0)</f>
        <v>90.284999999999997</v>
      </c>
      <c r="P328" s="155">
        <f t="shared" ref="P328:P336" ca="1" si="151">IF(M328&gt;0,N328*100/M328,0)</f>
        <v>89.100157480314962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190500</v>
      </c>
      <c r="N330" s="93">
        <f t="shared" ca="1" si="152"/>
        <v>169735.8</v>
      </c>
      <c r="O330" s="93">
        <f t="shared" ca="1" si="150"/>
        <v>90.284999999999997</v>
      </c>
      <c r="P330" s="93">
        <f t="shared" ca="1" si="151"/>
        <v>89.100157480314962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190500</v>
      </c>
      <c r="N331" s="497">
        <f t="shared" ca="1" si="153"/>
        <v>169735.8</v>
      </c>
      <c r="O331" s="497">
        <f t="shared" ca="1" si="150"/>
        <v>90.284999999999997</v>
      </c>
      <c r="P331" s="497">
        <f t="shared" ca="1" si="151"/>
        <v>89.100157480314962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IFERROR(__xludf.DUMMYFUNCTION("IMPORTRANGE(""https://docs.google.com/spreadsheets/d/1MeEWN-I1oV_STSDYn1IFDPWt_1FKiwhDph83XaGc0o0/edit?usp=sharing"",""งบพรบ!ER51"")"),190500)</f>
        <v>190500</v>
      </c>
      <c r="N333" s="93">
        <f ca="1">IFERROR(__xludf.DUMMYFUNCTION("IMPORTRANGE(""https://docs.google.com/spreadsheets/d/1MeEWN-I1oV_STSDYn1IFDPWt_1FKiwhDph83XaGc0o0/edit?usp=sharing"",""งบพรบ!ET51"")"),169735.8)</f>
        <v>169735.8</v>
      </c>
      <c r="O333" s="93">
        <f t="shared" ca="1" si="150"/>
        <v>90.284999999999997</v>
      </c>
      <c r="P333" s="93">
        <f t="shared" ca="1" si="151"/>
        <v>89.100157480314962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5" t="s">
        <v>38</v>
      </c>
      <c r="E337" s="173"/>
      <c r="F337" s="173"/>
      <c r="G337" s="174"/>
      <c r="H337" s="759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IFERROR(__xludf.DUMMYFUNCTION("IMPORTRANGE(""https://docs.google.com/spreadsheets/d/1kVcqe37tkHyjCSG3S0O1AXqVkqjo8mSIZil3BcpIysc/edit?usp=sharing"",""ศูนย์!D51"")"),21816)</f>
        <v>21816</v>
      </c>
      <c r="K338" s="497">
        <f ca="1">IF(I338&gt;0,J338*100/I338,0)</f>
        <v>335.6307692307692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IFERROR(__xludf.DUMMYFUNCTION("IMPORTRANGE(""https://docs.google.com/spreadsheets/d/1kVcqe37tkHyjCSG3S0O1AXqVkqjo8mSIZil3BcpIysc/edit?usp=sharing"",""ศูนย์!F51"")"),482)</f>
        <v>482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IFERROR(__xludf.DUMMYFUNCTION("IMPORTRANGE(""https://docs.google.com/spreadsheets/d/1kVcqe37tkHyjCSG3S0O1AXqVkqjo8mSIZil3BcpIysc/edit?usp=sharing"",""ศูนย์!H51"")"),329)</f>
        <v>329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4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2730200</v>
      </c>
      <c r="N345" s="155">
        <f t="shared" ca="1" si="155"/>
        <v>2391445.52</v>
      </c>
      <c r="O345" s="155">
        <f t="shared" ref="O345:O353" ca="1" si="156">IF(L345&gt;0,N345*100/L345,0)</f>
        <v>105.99439411399699</v>
      </c>
      <c r="P345" s="155">
        <f t="shared" ref="P345:P353" ca="1" si="157">IF(M345&gt;0,N345*100/M345,0)</f>
        <v>87.5923199765585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2730200</v>
      </c>
      <c r="N347" s="93">
        <f t="shared" ca="1" si="158"/>
        <v>2391445.52</v>
      </c>
      <c r="O347" s="93">
        <f t="shared" ca="1" si="156"/>
        <v>105.99439411399699</v>
      </c>
      <c r="P347" s="93">
        <f t="shared" ca="1" si="157"/>
        <v>87.5923199765585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2570200</v>
      </c>
      <c r="N348" s="497">
        <f t="shared" ca="1" si="159"/>
        <v>2231445.52</v>
      </c>
      <c r="O348" s="497">
        <f t="shared" ca="1" si="156"/>
        <v>102.35049628474452</v>
      </c>
      <c r="P348" s="497">
        <f t="shared" ca="1" si="157"/>
        <v>86.819917516146603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IFERROR(__xludf.DUMMYFUNCTION("IMPORTRANGE(""https://docs.google.com/spreadsheets/d/1MeEWN-I1oV_STSDYn1IFDPWt_1FKiwhDph83XaGc0o0/edit?usp=sharing"",""งบพรบ!FB51"")"),2570200)</f>
        <v>2570200</v>
      </c>
      <c r="N350" s="93">
        <f ca="1">IFERROR(__xludf.DUMMYFUNCTION("IMPORTRANGE(""https://docs.google.com/spreadsheets/d/1MeEWN-I1oV_STSDYn1IFDPWt_1FKiwhDph83XaGc0o0/edit?usp=sharing"",""งบพรบ!FD51"")"),2231445.52)</f>
        <v>2231445.52</v>
      </c>
      <c r="O350" s="93">
        <f t="shared" ca="1" si="156"/>
        <v>102.35049628474452</v>
      </c>
      <c r="P350" s="93">
        <f t="shared" ca="1" si="157"/>
        <v>86.819917516146603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160000</v>
      </c>
      <c r="N351" s="497">
        <f t="shared" ca="1" si="160"/>
        <v>160000</v>
      </c>
      <c r="O351" s="497">
        <f t="shared" ca="1" si="156"/>
        <v>210.52631578947367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IFERROR(__xludf.DUMMYFUNCTION("IMPORTRANGE(""https://docs.google.com/spreadsheets/d/1MeEWN-I1oV_STSDYn1IFDPWt_1FKiwhDph83XaGc0o0/edit?usp=sharing"",""งบพรบ!FC51"")"),160000)</f>
        <v>160000</v>
      </c>
      <c r="N353" s="93">
        <f ca="1">IFERROR(__xludf.DUMMYFUNCTION("IMPORTRANGE(""https://docs.google.com/spreadsheets/d/1MeEWN-I1oV_STSDYn1IFDPWt_1FKiwhDph83XaGc0o0/edit?usp=sharing"",""งบพรบ!FE51"")"),160000)</f>
        <v>160000</v>
      </c>
      <c r="O353" s="93">
        <f t="shared" ca="1" si="156"/>
        <v>210.52631578947367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5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957</v>
      </c>
      <c r="K355" s="465">
        <f ca="1">IF(I355&gt;0,J355*100/I355,0)</f>
        <v>59.8125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5" t="s">
        <v>38</v>
      </c>
      <c r="E357" s="173"/>
      <c r="F357" s="173"/>
      <c r="G357" s="174"/>
      <c r="H357" s="759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IFERROR(__xludf.DUMMYFUNCTION("IMPORTRANGE(""https://docs.google.com/spreadsheets/d/1XWAQStnk-4SwqDmLtmXYiTMKHgktTP8We1SCoS47DrQ/edit?usp=sharing"",""จัดที่ดิน!W51"")"),1673)</f>
        <v>1673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IFERROR(__xludf.DUMMYFUNCTION("IMPORTRANGE(""https://docs.google.com/spreadsheets/d/1XWAQStnk-4SwqDmLtmXYiTMKHgktTP8We1SCoS47DrQ/edit?usp=sharing"",""จัดที่ดิน!X51"")"),13499.85)</f>
        <v>13499.85</v>
      </c>
      <c r="K359" s="497">
        <f t="shared" ca="1" si="161"/>
        <v>84.374062499999994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1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IFERROR(__xludf.DUMMYFUNCTION("IMPORTRANGE(""https://docs.google.com/spreadsheets/d/1XWAQStnk-4SwqDmLtmXYiTMKHgktTP8We1SCoS47DrQ/edit?usp=sharing"",""จัดที่ดิน!Y51"")"),1433)</f>
        <v>1433</v>
      </c>
      <c r="K360" s="497">
        <f t="shared" ca="1" si="161"/>
        <v>89.5625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1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IFERROR(__xludf.DUMMYFUNCTION("IMPORTRANGE(""https://docs.google.com/spreadsheets/d/1XWAQStnk-4SwqDmLtmXYiTMKHgktTP8We1SCoS47DrQ/edit?usp=sharing"",""จัดที่ดิน!Z51"")"),11843.95)</f>
        <v>11843.95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1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IFERROR(__xludf.DUMMYFUNCTION("IMPORTRANGE(""https://docs.google.com/spreadsheets/d/1XWAQStnk-4SwqDmLtmXYiTMKHgktTP8We1SCoS47DrQ/edit?usp=sharing"",""จัดที่ดิน!AA51"")"),957)</f>
        <v>957</v>
      </c>
      <c r="K362" s="497">
        <f t="shared" ca="1" si="161"/>
        <v>59.8125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1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IFERROR(__xludf.DUMMYFUNCTION("IMPORTRANGE(""https://docs.google.com/spreadsheets/d/1XWAQStnk-4SwqDmLtmXYiTMKHgktTP8We1SCoS47DrQ/edit?usp=sharing"",""จัดที่ดิน!AB51"")"),8275.82)</f>
        <v>8275.82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1344</v>
      </c>
      <c r="K364" s="479">
        <f t="shared" ca="1" si="161"/>
        <v>74.666666666666671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221</v>
      </c>
      <c r="K365" s="491">
        <f t="shared" ca="1" si="161"/>
        <v>73.666666666666671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5" t="s">
        <v>38</v>
      </c>
      <c r="E367" s="173"/>
      <c r="F367" s="173"/>
      <c r="G367" s="174"/>
      <c r="H367" s="759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IFERROR(__xludf.DUMMYFUNCTION("IMPORTRANGE(""https://docs.google.com/spreadsheets/d/1XWAQStnk-4SwqDmLtmXYiTMKHgktTP8We1SCoS47DrQ/edit?usp=sharing"",""จัดที่ดิน!E51"")"),558)</f>
        <v>558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IFERROR(__xludf.DUMMYFUNCTION("IMPORTRANGE(""https://docs.google.com/spreadsheets/d/1XWAQStnk-4SwqDmLtmXYiTMKHgktTP8We1SCoS47DrQ/edit?usp=sharing"",""จัดที่ดิน!F51"")"),3757.59)</f>
        <v>3757.59</v>
      </c>
      <c r="K369" s="497">
        <f t="shared" ca="1" si="163"/>
        <v>125.253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1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IFERROR(__xludf.DUMMYFUNCTION("IMPORTRANGE(""https://docs.google.com/spreadsheets/d/1XWAQStnk-4SwqDmLtmXYiTMKHgktTP8We1SCoS47DrQ/edit?usp=sharing"",""จัดที่ดิน!G51"")"),318)</f>
        <v>318</v>
      </c>
      <c r="K370" s="497">
        <f t="shared" ca="1" si="163"/>
        <v>106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1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IFERROR(__xludf.DUMMYFUNCTION("IMPORTRANGE(""https://docs.google.com/spreadsheets/d/1XWAQStnk-4SwqDmLtmXYiTMKHgktTP8We1SCoS47DrQ/edit?usp=sharing"",""จัดที่ดิน!H51"")"),2127.53)</f>
        <v>2127.5300000000002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1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IFERROR(__xludf.DUMMYFUNCTION("IMPORTRANGE(""https://docs.google.com/spreadsheets/d/1XWAQStnk-4SwqDmLtmXYiTMKHgktTP8We1SCoS47DrQ/edit?usp=sharing"",""จัดที่ดิน!I51"")"),221)</f>
        <v>221</v>
      </c>
      <c r="K372" s="497">
        <f t="shared" ca="1" si="163"/>
        <v>73.666666666666671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1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IFERROR(__xludf.DUMMYFUNCTION("IMPORTRANGE(""https://docs.google.com/spreadsheets/d/1XWAQStnk-4SwqDmLtmXYiTMKHgktTP8We1SCoS47DrQ/edit?usp=sharing"",""จัดที่ดิน!J51"")"),1431.31)</f>
        <v>1431.31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1123</v>
      </c>
      <c r="K374" s="491">
        <f t="shared" ca="1" si="163"/>
        <v>74.86666666666666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5" t="s">
        <v>38</v>
      </c>
      <c r="E376" s="173"/>
      <c r="F376" s="173"/>
      <c r="G376" s="174"/>
      <c r="H376" s="759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IFERROR(__xludf.DUMMYFUNCTION("IMPORTRANGE(""https://docs.google.com/spreadsheets/d/1XWAQStnk-4SwqDmLtmXYiTMKHgktTP8We1SCoS47DrQ/edit?usp=sharing"",""จัดที่ดิน!AH51"")"),1115)</f>
        <v>1115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IFERROR(__xludf.DUMMYFUNCTION("IMPORTRANGE(""https://docs.google.com/spreadsheets/d/1XWAQStnk-4SwqDmLtmXYiTMKHgktTP8We1SCoS47DrQ/edit?usp=sharing"",""จัดที่ดิน!AI51"")"),9742.26)</f>
        <v>9742.26</v>
      </c>
      <c r="K378" s="497">
        <f t="shared" ca="1" si="164"/>
        <v>74.940461538461534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1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IFERROR(__xludf.DUMMYFUNCTION("IMPORTRANGE(""https://docs.google.com/spreadsheets/d/1XWAQStnk-4SwqDmLtmXYiTMKHgktTP8We1SCoS47DrQ/edit?usp=sharing"",""จัดที่ดิน!AJ51"")"),1502)</f>
        <v>1502</v>
      </c>
      <c r="K379" s="497">
        <f t="shared" ca="1" si="164"/>
        <v>100.13333333333334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1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IFERROR(__xludf.DUMMYFUNCTION("IMPORTRANGE(""https://docs.google.com/spreadsheets/d/1XWAQStnk-4SwqDmLtmXYiTMKHgktTP8We1SCoS47DrQ/edit?usp=sharing"",""จัดที่ดิน!AK51"")"),14238.84)</f>
        <v>14238.84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1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IFERROR(__xludf.DUMMYFUNCTION("IMPORTRANGE(""https://docs.google.com/spreadsheets/d/1XWAQStnk-4SwqDmLtmXYiTMKHgktTP8We1SCoS47DrQ/edit?usp=sharing"",""จัดที่ดิน!AL51"")"),1123)</f>
        <v>1123</v>
      </c>
      <c r="K381" s="497">
        <f t="shared" ca="1" si="164"/>
        <v>74.86666666666666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1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IFERROR(__xludf.DUMMYFUNCTION("IMPORTRANGE(""https://docs.google.com/spreadsheets/d/1XWAQStnk-4SwqDmLtmXYiTMKHgktTP8We1SCoS47DrQ/edit?usp=sharing"",""จัดที่ดิน!AM51"")"),11366.93)</f>
        <v>11366.93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4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5" t="s">
        <v>38</v>
      </c>
      <c r="E384" s="173"/>
      <c r="F384" s="173"/>
      <c r="G384" s="174"/>
      <c r="H384" s="759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4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5" t="s">
        <v>38</v>
      </c>
      <c r="E398" s="173"/>
      <c r="F398" s="173"/>
      <c r="G398" s="174"/>
      <c r="H398" s="759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4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7" t="s">
        <v>38</v>
      </c>
      <c r="E411" s="534"/>
      <c r="F411" s="534"/>
      <c r="G411" s="535"/>
      <c r="H411" s="759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3191878</v>
      </c>
      <c r="N414" s="552">
        <f t="shared" si="181"/>
        <v>2257331.52</v>
      </c>
      <c r="O414" s="552">
        <f ca="1">IF(L414&gt;0,N414*100/L414,0)</f>
        <v>68.845388707354616</v>
      </c>
      <c r="P414" s="552">
        <f ca="1">IF(M414&gt;0,N414*100/M414,0)</f>
        <v>70.721109014818239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8" t="s">
        <v>17</v>
      </c>
      <c r="E419" s="845"/>
      <c r="F419" s="84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120060</v>
      </c>
      <c r="N419" s="155">
        <f t="shared" si="184"/>
        <v>120060</v>
      </c>
      <c r="O419" s="155">
        <f t="shared" ref="O419:O424" ca="1" si="185">IF(L419&gt;0,N419*100/L419,0)</f>
        <v>104.34555883886668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120060</v>
      </c>
      <c r="N421" s="93">
        <f t="shared" si="187"/>
        <v>120060</v>
      </c>
      <c r="O421" s="93">
        <f t="shared" ca="1" si="185"/>
        <v>104.34555883886668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120060</v>
      </c>
      <c r="N422" s="497">
        <f t="shared" si="188"/>
        <v>120060</v>
      </c>
      <c r="O422" s="497">
        <f t="shared" ca="1" si="185"/>
        <v>104.34555883886668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L424+5000</f>
        <v>120060</v>
      </c>
      <c r="N424" s="93">
        <f>N425+N426+N427+N428</f>
        <v>120060</v>
      </c>
      <c r="O424" s="93">
        <f t="shared" ca="1" si="185"/>
        <v>104.34555883886668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0"/>
      <c r="D425" s="760"/>
      <c r="E425" s="760"/>
      <c r="F425" s="760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7">
        <f>83370+5000</f>
        <v>88370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0"/>
      <c r="D426" s="760"/>
      <c r="E426" s="760"/>
      <c r="F426" s="760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7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0"/>
      <c r="D427" s="760"/>
      <c r="E427" s="760"/>
      <c r="F427" s="760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7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7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9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8">
        <f ca="1">I435</f>
        <v>35</v>
      </c>
      <c r="J433" s="678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8">
        <f t="shared" ref="I434:J434" ca="1" si="193">I438+I440</f>
        <v>1</v>
      </c>
      <c r="J434" s="678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0"/>
      <c r="C444" s="760" t="s">
        <v>16</v>
      </c>
      <c r="D444" s="842" t="s">
        <v>17</v>
      </c>
      <c r="E444" s="843"/>
      <c r="F444" s="843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586236</v>
      </c>
      <c r="O444" s="195">
        <f t="shared" ref="O444:O449" ca="1" si="198">IF(L444&gt;0,N444*100/L444,0)</f>
        <v>97.058940397350995</v>
      </c>
      <c r="P444" s="195">
        <f t="shared" ref="P444:P449" ca="1" si="199">IF(M444&gt;0,N444*100/M444,0)</f>
        <v>97.058940397350995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6"/>
      <c r="C445" s="756"/>
      <c r="D445" s="717"/>
      <c r="E445" s="756" t="s">
        <v>185</v>
      </c>
      <c r="F445" s="756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6"/>
      <c r="D446" s="717"/>
      <c r="E446" s="756" t="s">
        <v>186</v>
      </c>
      <c r="F446" s="756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586236</v>
      </c>
      <c r="O446" s="93">
        <f t="shared" ca="1" si="198"/>
        <v>97.058940397350995</v>
      </c>
      <c r="P446" s="93">
        <f t="shared" ca="1" si="199"/>
        <v>97.058940397350995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0"/>
      <c r="D447" s="604" t="s">
        <v>20</v>
      </c>
      <c r="E447" s="760"/>
      <c r="F447" s="760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586236</v>
      </c>
      <c r="O447" s="497">
        <f t="shared" ca="1" si="198"/>
        <v>97.058940397350995</v>
      </c>
      <c r="P447" s="497">
        <f t="shared" ca="1" si="199"/>
        <v>97.058940397350995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6"/>
      <c r="D448" s="717"/>
      <c r="E448" s="756" t="s">
        <v>185</v>
      </c>
      <c r="F448" s="756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6"/>
      <c r="D449" s="717"/>
      <c r="E449" s="756" t="s">
        <v>186</v>
      </c>
      <c r="F449" s="756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586236</v>
      </c>
      <c r="O449" s="93">
        <f t="shared" ca="1" si="198"/>
        <v>97.058940397350995</v>
      </c>
      <c r="P449" s="93">
        <f t="shared" ca="1" si="199"/>
        <v>97.058940397350995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0"/>
      <c r="D450" s="760"/>
      <c r="E450" s="760"/>
      <c r="F450" s="760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7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0"/>
      <c r="D451" s="760"/>
      <c r="E451" s="760"/>
      <c r="F451" s="760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7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0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7">
        <v>125236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0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7">
        <f>14400+1220+5000+18000+20000+2200</f>
        <v>60820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0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6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6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90" t="s">
        <v>38</v>
      </c>
      <c r="E457" s="609"/>
      <c r="F457" s="758"/>
      <c r="G457" s="611"/>
      <c r="H457" s="759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7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7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59"/>
      <c r="H460" s="761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59"/>
      <c r="H461" s="761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59"/>
      <c r="H462" s="761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0"/>
      <c r="G463" s="189"/>
      <c r="H463" s="761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1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0"/>
      <c r="C467" s="760" t="s">
        <v>16</v>
      </c>
      <c r="D467" s="842" t="s">
        <v>17</v>
      </c>
      <c r="E467" s="843"/>
      <c r="F467" s="843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333361</v>
      </c>
      <c r="O467" s="195">
        <f t="shared" ref="O467:O472" ca="1" si="207">IF(L467&gt;0,N467*100/L467,0)</f>
        <v>28.426841352163983</v>
      </c>
      <c r="P467" s="195">
        <f t="shared" ref="P467:P472" ca="1" si="208">IF(M467&gt;0,N467*100/M467,0)</f>
        <v>28.426841352163983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6"/>
      <c r="C468" s="756"/>
      <c r="D468" s="717"/>
      <c r="E468" s="756" t="s">
        <v>185</v>
      </c>
      <c r="F468" s="756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6"/>
      <c r="D469" s="717"/>
      <c r="E469" s="756" t="s">
        <v>186</v>
      </c>
      <c r="F469" s="756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333361</v>
      </c>
      <c r="O469" s="93">
        <f t="shared" ca="1" si="207"/>
        <v>28.426841352163983</v>
      </c>
      <c r="P469" s="93">
        <f t="shared" ca="1" si="208"/>
        <v>28.426841352163983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0"/>
      <c r="D470" s="604" t="s">
        <v>20</v>
      </c>
      <c r="E470" s="760"/>
      <c r="F470" s="760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333361</v>
      </c>
      <c r="O470" s="497">
        <f t="shared" ca="1" si="207"/>
        <v>28.426841352163983</v>
      </c>
      <c r="P470" s="497">
        <f t="shared" ca="1" si="208"/>
        <v>28.426841352163983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6"/>
      <c r="D471" s="717"/>
      <c r="E471" s="756" t="s">
        <v>185</v>
      </c>
      <c r="F471" s="756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6"/>
      <c r="D472" s="717"/>
      <c r="E472" s="756" t="s">
        <v>186</v>
      </c>
      <c r="F472" s="756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333361</v>
      </c>
      <c r="O472" s="93">
        <f t="shared" ca="1" si="207"/>
        <v>28.426841352163983</v>
      </c>
      <c r="P472" s="93">
        <f t="shared" ca="1" si="208"/>
        <v>28.426841352163983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0"/>
      <c r="D473" s="760"/>
      <c r="E473" s="760"/>
      <c r="F473" s="760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7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0"/>
      <c r="D474" s="760"/>
      <c r="E474" s="760"/>
      <c r="F474" s="760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7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0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7">
        <v>129133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0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7">
        <f>6120+1750+3900+12636+9750+3680</f>
        <v>37836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1" t="s">
        <v>38</v>
      </c>
      <c r="E480" s="609"/>
      <c r="F480" s="758"/>
      <c r="G480" s="611"/>
      <c r="H480" s="759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59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59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59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59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59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59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59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59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59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59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59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59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59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59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59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59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59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59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59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6"/>
      <c r="C502" s="756" t="s">
        <v>16</v>
      </c>
      <c r="D502" s="847" t="s">
        <v>17</v>
      </c>
      <c r="E502" s="843"/>
      <c r="F502" s="843"/>
      <c r="G502" s="601"/>
      <c r="H502" s="643" t="s">
        <v>12</v>
      </c>
      <c r="I502" s="615"/>
      <c r="J502" s="615"/>
      <c r="K502" s="93"/>
      <c r="L502" s="644">
        <f t="shared" ref="L502:N502" si="216">L503+L504</f>
        <v>0</v>
      </c>
      <c r="M502" s="644">
        <f t="shared" si="216"/>
        <v>0</v>
      </c>
      <c r="N502" s="644">
        <f t="shared" si="216"/>
        <v>0</v>
      </c>
      <c r="O502" s="644">
        <f t="shared" ref="O502:O507" si="217">IF(L502&gt;0,N502*100/L502,0)</f>
        <v>0</v>
      </c>
      <c r="P502" s="644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6"/>
      <c r="C503" s="756"/>
      <c r="D503" s="717"/>
      <c r="E503" s="756" t="s">
        <v>185</v>
      </c>
      <c r="F503" s="756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6"/>
      <c r="D504" s="717"/>
      <c r="E504" s="756" t="s">
        <v>186</v>
      </c>
      <c r="F504" s="756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6"/>
      <c r="D505" s="645" t="s">
        <v>20</v>
      </c>
      <c r="E505" s="756"/>
      <c r="F505" s="756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6"/>
      <c r="D506" s="717"/>
      <c r="E506" s="756" t="s">
        <v>185</v>
      </c>
      <c r="F506" s="756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6"/>
      <c r="D507" s="717"/>
      <c r="E507" s="756" t="s">
        <v>186</v>
      </c>
      <c r="F507" s="756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5"/>
      <c r="C508" s="756"/>
      <c r="D508" s="756"/>
      <c r="E508" s="756"/>
      <c r="F508" s="756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5"/>
      <c r="C509" s="756"/>
      <c r="D509" s="756"/>
      <c r="E509" s="756"/>
      <c r="F509" s="756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5"/>
      <c r="C510" s="605"/>
      <c r="D510" s="605"/>
      <c r="E510" s="756"/>
      <c r="F510" s="756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5"/>
      <c r="C511" s="605"/>
      <c r="D511" s="605"/>
      <c r="E511" s="756"/>
      <c r="F511" s="756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5" t="s">
        <v>21</v>
      </c>
      <c r="E512" s="605"/>
      <c r="F512" s="756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6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6"/>
      <c r="E514" s="605" t="s">
        <v>19</v>
      </c>
      <c r="F514" s="756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2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7"/>
      <c r="F516" s="717"/>
      <c r="G516" s="366"/>
      <c r="H516" s="650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7"/>
      <c r="F517" s="717"/>
      <c r="G517" s="366"/>
      <c r="H517" s="651" t="s">
        <v>35</v>
      </c>
      <c r="I517" s="652"/>
      <c r="J517" s="652">
        <f>J518+J519</f>
        <v>0</v>
      </c>
      <c r="K517" s="653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7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7"/>
      <c r="G519" s="366"/>
      <c r="H519" s="650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 hidden="1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705">
        <f t="shared" ref="I522:J522" ca="1" si="225">I537</f>
        <v>0</v>
      </c>
      <c r="J522" s="705">
        <f t="shared" ca="1" si="225"/>
        <v>0</v>
      </c>
      <c r="K522" s="674">
        <f ca="1">IF(I522&gt;0,J522*100/I522,0)</f>
        <v>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0"/>
      <c r="C523" s="760" t="s">
        <v>16</v>
      </c>
      <c r="D523" s="842" t="s">
        <v>17</v>
      </c>
      <c r="E523" s="843"/>
      <c r="F523" s="843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6"/>
      <c r="C524" s="756"/>
      <c r="D524" s="717"/>
      <c r="E524" s="756" t="s">
        <v>185</v>
      </c>
      <c r="F524" s="756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6"/>
      <c r="D525" s="717"/>
      <c r="E525" s="756" t="s">
        <v>186</v>
      </c>
      <c r="F525" s="756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0"/>
      <c r="D526" s="604" t="s">
        <v>20</v>
      </c>
      <c r="E526" s="760"/>
      <c r="F526" s="760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6"/>
      <c r="D527" s="717"/>
      <c r="E527" s="756" t="s">
        <v>185</v>
      </c>
      <c r="F527" s="756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6"/>
      <c r="D528" s="717"/>
      <c r="E528" s="756" t="s">
        <v>186</v>
      </c>
      <c r="F528" s="756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0"/>
      <c r="D529" s="760"/>
      <c r="E529" s="760"/>
      <c r="F529" s="760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7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0"/>
      <c r="D530" s="760"/>
      <c r="E530" s="760"/>
      <c r="F530" s="760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7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0"/>
      <c r="D531" s="760"/>
      <c r="E531" s="760"/>
      <c r="F531" s="760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7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0"/>
      <c r="D532" s="760"/>
      <c r="E532" s="760"/>
      <c r="F532" s="760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7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0"/>
      <c r="D533" s="604" t="s">
        <v>21</v>
      </c>
      <c r="E533" s="760"/>
      <c r="F533" s="760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6"/>
      <c r="D534" s="756"/>
      <c r="E534" s="756" t="s">
        <v>18</v>
      </c>
      <c r="F534" s="756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6"/>
      <c r="D535" s="756"/>
      <c r="E535" s="756" t="s">
        <v>19</v>
      </c>
      <c r="F535" s="756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0" t="s">
        <v>16</v>
      </c>
      <c r="D536" s="893" t="s">
        <v>38</v>
      </c>
      <c r="E536" s="758"/>
      <c r="F536" s="758"/>
      <c r="G536" s="611"/>
      <c r="H536" s="759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0"/>
      <c r="D537" s="760" t="s">
        <v>228</v>
      </c>
      <c r="E537" s="760"/>
      <c r="F537" s="760"/>
      <c r="G537" s="189"/>
      <c r="H537" s="621" t="s">
        <v>35</v>
      </c>
      <c r="I537" s="678">
        <f ca="1">IFERROR(__xludf.DUMMYFUNCTION("IMPORTRANGE(""https://docs.google.com/spreadsheets/d/1QqKyyYR6Q21VydFLVH3TRQUabQu_ym0Zz7PgGX0-kHA/edit?usp=sharing"",""แผน!GU51"")"),0)</f>
        <v>0</v>
      </c>
      <c r="J537" s="678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 hidden="1">
      <c r="A538" s="572"/>
      <c r="B538" s="573"/>
      <c r="C538" s="760"/>
      <c r="D538" s="760"/>
      <c r="E538" s="760" t="s">
        <v>229</v>
      </c>
      <c r="F538" s="760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 hidden="1">
      <c r="A539" s="572"/>
      <c r="B539" s="573"/>
      <c r="C539" s="760"/>
      <c r="D539" s="760"/>
      <c r="E539" s="760" t="s">
        <v>230</v>
      </c>
      <c r="F539" s="760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 hidden="1">
      <c r="A540" s="572"/>
      <c r="B540" s="573"/>
      <c r="C540" s="760"/>
      <c r="D540" s="760"/>
      <c r="E540" s="760" t="s">
        <v>231</v>
      </c>
      <c r="F540" s="760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 hidden="1">
      <c r="A541" s="572"/>
      <c r="B541" s="573"/>
      <c r="C541" s="760"/>
      <c r="D541" s="760"/>
      <c r="E541" s="766" t="s">
        <v>232</v>
      </c>
      <c r="F541" s="760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 hidden="1">
      <c r="A542" s="572"/>
      <c r="B542" s="573"/>
      <c r="C542" s="760"/>
      <c r="D542" s="760" t="s">
        <v>59</v>
      </c>
      <c r="E542" s="760"/>
      <c r="F542" s="760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35">I559</f>
        <v>88522</v>
      </c>
      <c r="J543" s="684">
        <f t="shared" si="235"/>
        <v>88522.07</v>
      </c>
      <c r="K543" s="685">
        <f t="shared" ca="1" si="234"/>
        <v>100.00007907638779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94" t="s">
        <v>17</v>
      </c>
      <c r="E544" s="845"/>
      <c r="F544" s="845"/>
      <c r="G544" s="688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484906</v>
      </c>
      <c r="N544" s="155">
        <f t="shared" si="236"/>
        <v>457456.05</v>
      </c>
      <c r="O544" s="155">
        <f t="shared" ref="O544:O549" ca="1" si="237">IF(L544&gt;0,N544*100/L544,0)</f>
        <v>88.45473582847994</v>
      </c>
      <c r="P544" s="155">
        <f t="shared" ref="P544:P549" ca="1" si="238">IF(M544&gt;0,N544*100/M544,0)</f>
        <v>94.339119334468947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6"/>
      <c r="C545" s="756"/>
      <c r="D545" s="756"/>
      <c r="E545" s="756" t="s">
        <v>185</v>
      </c>
      <c r="F545" s="756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6"/>
      <c r="D546" s="756"/>
      <c r="E546" s="756" t="s">
        <v>186</v>
      </c>
      <c r="F546" s="756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484906</v>
      </c>
      <c r="N546" s="93">
        <f t="shared" si="240"/>
        <v>457456.05</v>
      </c>
      <c r="O546" s="93">
        <f t="shared" ca="1" si="237"/>
        <v>88.45473582847994</v>
      </c>
      <c r="P546" s="93">
        <f t="shared" ca="1" si="238"/>
        <v>94.339119334468947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0"/>
      <c r="D547" s="604" t="s">
        <v>20</v>
      </c>
      <c r="E547" s="760"/>
      <c r="F547" s="760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484906</v>
      </c>
      <c r="N547" s="497">
        <f t="shared" si="241"/>
        <v>457456.05</v>
      </c>
      <c r="O547" s="497">
        <f t="shared" ca="1" si="237"/>
        <v>88.45473582847994</v>
      </c>
      <c r="P547" s="497">
        <f t="shared" ca="1" si="238"/>
        <v>94.339119334468947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6"/>
      <c r="D548" s="717"/>
      <c r="E548" s="756" t="s">
        <v>185</v>
      </c>
      <c r="F548" s="756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6"/>
      <c r="D549" s="717"/>
      <c r="E549" s="756" t="s">
        <v>186</v>
      </c>
      <c r="F549" s="756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L549-32258</f>
        <v>484906</v>
      </c>
      <c r="N549" s="93">
        <f>N550+N551+N552+N553+N554</f>
        <v>457456.05</v>
      </c>
      <c r="O549" s="93">
        <f t="shared" ca="1" si="237"/>
        <v>88.45473582847994</v>
      </c>
      <c r="P549" s="93">
        <f t="shared" ca="1" si="238"/>
        <v>94.339119334468947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0"/>
      <c r="D550" s="760"/>
      <c r="E550" s="760"/>
      <c r="F550" s="760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7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0"/>
      <c r="F551" s="760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7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0"/>
      <c r="D552" s="760"/>
      <c r="E552" s="760"/>
      <c r="F552" s="760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7">
        <v>127834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0"/>
      <c r="F553" s="760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7">
        <f>300381.35+16489.05+11760+991.65</f>
        <v>329622.05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0"/>
      <c r="F554" s="760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7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0"/>
      <c r="F555" s="760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6"/>
      <c r="E556" s="756" t="s">
        <v>18</v>
      </c>
      <c r="F556" s="756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6"/>
      <c r="E557" s="756" t="s">
        <v>19</v>
      </c>
      <c r="F557" s="756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3" t="s">
        <v>38</v>
      </c>
      <c r="E558" s="758"/>
      <c r="F558" s="758"/>
      <c r="G558" s="611"/>
      <c r="H558" s="759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705">
        <f t="shared" ref="I559:J559" ca="1" si="245">I576</f>
        <v>88522</v>
      </c>
      <c r="J559" s="705">
        <f t="shared" si="245"/>
        <v>88522.07</v>
      </c>
      <c r="K559" s="674">
        <f t="shared" ref="K559:K561" ca="1" si="246">IF(I559&gt;0,J559*100/I559,0)</f>
        <v>100.00007907638779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59"/>
      <c r="H560" s="764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59"/>
      <c r="H561" s="764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59"/>
      <c r="H562" s="761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59"/>
      <c r="H563" s="761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59"/>
      <c r="H564" s="761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59"/>
      <c r="H565" s="761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59"/>
      <c r="H566" s="761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59"/>
      <c r="H567" s="761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59"/>
      <c r="H568" s="764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8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59"/>
      <c r="H569" s="764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8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59"/>
      <c r="H570" s="761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59"/>
      <c r="H571" s="761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59"/>
      <c r="H572" s="761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59"/>
      <c r="H573" s="761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59"/>
      <c r="H574" s="761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59"/>
      <c r="H575" s="761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59"/>
      <c r="H576" s="764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8">
        <f t="shared" ref="J576:J577" si="250">J578+J580+J582+J588+J590</f>
        <v>88522.07</v>
      </c>
      <c r="K576" s="411">
        <f t="shared" ref="K576:K577" ca="1" si="251">IF(I576&gt;0,J576*100/I576,0)</f>
        <v>100.00007907638779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59"/>
      <c r="H577" s="764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8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59"/>
      <c r="H578" s="761" t="s">
        <v>46</v>
      </c>
      <c r="I578" s="184"/>
      <c r="J578" s="215">
        <v>68531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59"/>
      <c r="H579" s="761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59"/>
      <c r="H580" s="761" t="s">
        <v>46</v>
      </c>
      <c r="I580" s="184"/>
      <c r="J580" s="215">
        <v>11390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59"/>
      <c r="H581" s="761" t="s">
        <v>34</v>
      </c>
      <c r="I581" s="184"/>
      <c r="J581" s="215">
        <v>875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59"/>
      <c r="H582" s="761" t="s">
        <v>46</v>
      </c>
      <c r="I582" s="184"/>
      <c r="J582" s="678">
        <f t="shared" ref="J582:J583" si="252">J584+J586</f>
        <v>4637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59"/>
      <c r="H583" s="761" t="s">
        <v>34</v>
      </c>
      <c r="I583" s="184"/>
      <c r="J583" s="678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59"/>
      <c r="H584" s="761" t="s">
        <v>46</v>
      </c>
      <c r="I584" s="184"/>
      <c r="J584" s="215">
        <v>4627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59"/>
      <c r="H585" s="761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59"/>
      <c r="H586" s="761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59"/>
      <c r="H587" s="761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59"/>
      <c r="H588" s="761" t="s">
        <v>46</v>
      </c>
      <c r="I588" s="184"/>
      <c r="J588" s="215">
        <v>3964.07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59"/>
      <c r="H589" s="761" t="s">
        <v>34</v>
      </c>
      <c r="I589" s="184"/>
      <c r="J589" s="215">
        <v>297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59"/>
      <c r="H590" s="761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53">I593</f>
        <v>1760.88</v>
      </c>
      <c r="J592" s="705">
        <f t="shared" si="253"/>
        <v>1.58</v>
      </c>
      <c r="K592" s="674">
        <f t="shared" ref="K592:K594" ca="1" si="254">IF(I592&gt;0,J592*100/I592,0)</f>
        <v>8.9727863341056743E-2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59"/>
      <c r="H593" s="764" t="s">
        <v>46</v>
      </c>
      <c r="I593" s="701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59"/>
      <c r="H594" s="764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59"/>
      <c r="H595" s="761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59"/>
      <c r="H596" s="761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3" t="s">
        <v>255</v>
      </c>
      <c r="E597" s="624"/>
      <c r="F597" s="624"/>
      <c r="G597" s="759"/>
      <c r="H597" s="761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59"/>
      <c r="H598" s="761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3" t="s">
        <v>256</v>
      </c>
      <c r="E599" s="624"/>
      <c r="F599" s="624"/>
      <c r="G599" s="759"/>
      <c r="H599" s="761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59"/>
      <c r="H600" s="761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3" t="s">
        <v>257</v>
      </c>
      <c r="E601" s="624"/>
      <c r="F601" s="624"/>
      <c r="G601" s="759"/>
      <c r="H601" s="761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59"/>
      <c r="H602" s="761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2" t="s">
        <v>258</v>
      </c>
      <c r="D603" s="616"/>
      <c r="E603" s="616"/>
      <c r="F603" s="624"/>
      <c r="G603" s="759"/>
      <c r="H603" s="761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59"/>
      <c r="H604" s="761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2" t="s">
        <v>259</v>
      </c>
      <c r="E605" s="624"/>
      <c r="F605" s="624"/>
      <c r="G605" s="759"/>
      <c r="H605" s="761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59"/>
      <c r="H606" s="761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2" t="s">
        <v>260</v>
      </c>
      <c r="E607" s="616"/>
      <c r="F607" s="624"/>
      <c r="G607" s="759"/>
      <c r="H607" s="761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59"/>
      <c r="H608" s="761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59"/>
      <c r="H609" s="761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59"/>
      <c r="H610" s="761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705">
        <f>J614+J616</f>
        <v>0</v>
      </c>
      <c r="K611" s="674">
        <f t="shared" ref="K611:K613" si="258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16"/>
      <c r="C612" s="708" t="s">
        <v>263</v>
      </c>
      <c r="D612" s="716"/>
      <c r="E612" s="716"/>
      <c r="F612" s="709"/>
      <c r="G612" s="710"/>
      <c r="H612" s="711" t="s">
        <v>46</v>
      </c>
      <c r="I612" s="713">
        <v>0</v>
      </c>
      <c r="J612" s="713">
        <f t="shared" ref="J612:J613" si="259">J614+J616</f>
        <v>0</v>
      </c>
      <c r="K612" s="714">
        <f t="shared" si="258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16"/>
      <c r="C613" s="716" t="s">
        <v>264</v>
      </c>
      <c r="D613" s="716"/>
      <c r="E613" s="716"/>
      <c r="F613" s="709"/>
      <c r="G613" s="710"/>
      <c r="H613" s="711" t="s">
        <v>34</v>
      </c>
      <c r="I613" s="713">
        <v>0</v>
      </c>
      <c r="J613" s="713">
        <f t="shared" si="259"/>
        <v>0</v>
      </c>
      <c r="K613" s="714">
        <f t="shared" si="258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7" t="s">
        <v>265</v>
      </c>
      <c r="E614" s="614"/>
      <c r="F614" s="717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7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8" t="s">
        <v>265</v>
      </c>
      <c r="E616" s="717"/>
      <c r="F616" s="717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7"/>
      <c r="F617" s="717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8" t="s">
        <v>266</v>
      </c>
      <c r="E618" s="717"/>
      <c r="F618" s="717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7"/>
      <c r="F619" s="717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8"/>
      <c r="C620" s="721" t="s">
        <v>267</v>
      </c>
      <c r="D620" s="728"/>
      <c r="E620" s="728"/>
      <c r="F620" s="722"/>
      <c r="G620" s="723"/>
      <c r="H620" s="724" t="s">
        <v>46</v>
      </c>
      <c r="I620" s="725">
        <f ca="1">IFERROR(__xludf.DUMMYFUNCTION("IMPORTRANGE(""https://docs.google.com/spreadsheets/d/1QqKyyYR6Q21VydFLVH3TRQUabQu_ym0Zz7PgGX0-kHA/edit?usp=sharing"",""แผน!HL51"")"),0)</f>
        <v>0</v>
      </c>
      <c r="J620" s="725">
        <f t="shared" ref="J620:J621" si="260">J622+J624+J626</f>
        <v>0</v>
      </c>
      <c r="K620" s="726">
        <f t="shared" ref="K620:K621" ca="1" si="261">IF(I620&gt;0,J620*100/I620,0)</f>
        <v>0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8"/>
      <c r="C621" s="728" t="s">
        <v>268</v>
      </c>
      <c r="D621" s="728"/>
      <c r="E621" s="728"/>
      <c r="F621" s="722"/>
      <c r="G621" s="723"/>
      <c r="H621" s="724" t="s">
        <v>34</v>
      </c>
      <c r="I621" s="725">
        <f ca="1">IFERROR(__xludf.DUMMYFUNCTION("IMPORTRANGE(""https://docs.google.com/spreadsheets/d/1QqKyyYR6Q21VydFLVH3TRQUabQu_ym0Zz7PgGX0-kHA/edit?usp=sharing"",""แผน!HK51"")"),0)</f>
        <v>0</v>
      </c>
      <c r="J621" s="725">
        <f t="shared" si="260"/>
        <v>0</v>
      </c>
      <c r="K621" s="726">
        <f t="shared" ca="1" si="261"/>
        <v>0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3" t="s">
        <v>269</v>
      </c>
      <c r="E622" s="624"/>
      <c r="F622" s="624"/>
      <c r="G622" s="759"/>
      <c r="H622" s="761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59"/>
      <c r="H623" s="761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3" t="s">
        <v>265</v>
      </c>
      <c r="E624" s="624"/>
      <c r="F624" s="624"/>
      <c r="G624" s="759"/>
      <c r="H624" s="761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59"/>
      <c r="H625" s="761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3" t="s">
        <v>270</v>
      </c>
      <c r="E626" s="624"/>
      <c r="F626" s="624"/>
      <c r="G626" s="759"/>
      <c r="H626" s="761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62">I651</f>
        <v>250</v>
      </c>
      <c r="J628" s="738">
        <f t="shared" ca="1" si="262"/>
        <v>50</v>
      </c>
      <c r="K628" s="739">
        <f ca="1">IF(I628&gt;0,J628*100/I628,0)</f>
        <v>20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0"/>
      <c r="C629" s="760" t="s">
        <v>16</v>
      </c>
      <c r="D629" s="842" t="s">
        <v>17</v>
      </c>
      <c r="E629" s="843"/>
      <c r="F629" s="843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439074</v>
      </c>
      <c r="N629" s="195">
        <f t="shared" si="263"/>
        <v>392870</v>
      </c>
      <c r="O629" s="195">
        <f t="shared" ref="O629:O634" ca="1" si="264">IF(L629&gt;0,N629*100/L629,0)</f>
        <v>77.446380697050941</v>
      </c>
      <c r="P629" s="195">
        <f t="shared" ref="P629:P634" ca="1" si="265">IF(M629&gt;0,N629*100/M629,0)</f>
        <v>89.476944660808883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6"/>
      <c r="C630" s="756"/>
      <c r="D630" s="717"/>
      <c r="E630" s="756" t="s">
        <v>185</v>
      </c>
      <c r="F630" s="756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6"/>
      <c r="D631" s="717"/>
      <c r="E631" s="756" t="s">
        <v>186</v>
      </c>
      <c r="F631" s="756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439074</v>
      </c>
      <c r="N631" s="93">
        <f t="shared" si="266"/>
        <v>392870</v>
      </c>
      <c r="O631" s="93">
        <f t="shared" ca="1" si="264"/>
        <v>77.446380697050941</v>
      </c>
      <c r="P631" s="93">
        <f t="shared" ca="1" si="265"/>
        <v>89.476944660808883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0"/>
      <c r="D632" s="604" t="s">
        <v>20</v>
      </c>
      <c r="E632" s="760"/>
      <c r="F632" s="760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439074</v>
      </c>
      <c r="N632" s="497">
        <f t="shared" si="267"/>
        <v>392870</v>
      </c>
      <c r="O632" s="497">
        <f t="shared" ca="1" si="264"/>
        <v>77.446380697050941</v>
      </c>
      <c r="P632" s="497">
        <f t="shared" ca="1" si="265"/>
        <v>89.476944660808883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6"/>
      <c r="D633" s="717"/>
      <c r="E633" s="756" t="s">
        <v>185</v>
      </c>
      <c r="F633" s="756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6"/>
      <c r="D634" s="717"/>
      <c r="E634" s="756" t="s">
        <v>186</v>
      </c>
      <c r="F634" s="756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L634-68206</f>
        <v>439074</v>
      </c>
      <c r="N634" s="93">
        <f>N635+N636+N637+N638</f>
        <v>392870</v>
      </c>
      <c r="O634" s="93">
        <f t="shared" ca="1" si="264"/>
        <v>77.446380697050941</v>
      </c>
      <c r="P634" s="93">
        <f t="shared" ca="1" si="265"/>
        <v>89.476944660808883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0"/>
      <c r="D635" s="760"/>
      <c r="E635" s="760"/>
      <c r="F635" s="760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7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0"/>
      <c r="D636" s="760"/>
      <c r="E636" s="760"/>
      <c r="F636" s="760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7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0"/>
      <c r="D637" s="760"/>
      <c r="E637" s="760"/>
      <c r="F637" s="760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7">
        <v>126968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0"/>
      <c r="D638" s="760"/>
      <c r="E638" s="760"/>
      <c r="F638" s="760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7">
        <f>87090+9892.5+15000+15000+95896+18080+24943.5</f>
        <v>265902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0"/>
      <c r="D639" s="604" t="s">
        <v>21</v>
      </c>
      <c r="E639" s="760"/>
      <c r="F639" s="760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6"/>
      <c r="D640" s="756"/>
      <c r="E640" s="756" t="s">
        <v>18</v>
      </c>
      <c r="F640" s="756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6"/>
      <c r="D641" s="756"/>
      <c r="E641" s="756" t="s">
        <v>19</v>
      </c>
      <c r="F641" s="756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0" t="s">
        <v>16</v>
      </c>
      <c r="D642" s="893" t="s">
        <v>38</v>
      </c>
      <c r="E642" s="758"/>
      <c r="F642" s="758"/>
      <c r="G642" s="611"/>
      <c r="H642" s="759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760"/>
      <c r="D643" s="624"/>
      <c r="E643" s="743" t="s">
        <v>272</v>
      </c>
      <c r="F643" s="624"/>
      <c r="G643" s="759"/>
      <c r="H643" s="761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760"/>
      <c r="D644" s="624"/>
      <c r="E644" s="743" t="s">
        <v>274</v>
      </c>
      <c r="F644" s="624"/>
      <c r="G644" s="759"/>
      <c r="H644" s="761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760"/>
      <c r="D645" s="624"/>
      <c r="E645" s="743" t="s">
        <v>276</v>
      </c>
      <c r="F645" s="624"/>
      <c r="G645" s="759"/>
      <c r="H645" s="761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IFERROR(__xludf.DUMMYFUNCTION("IMPORTRANGE(""https://docs.google.com/spreadsheets/d/1XWAQStnk-4SwqDmLtmXYiTMKHgktTP8We1SCoS47DrQ/edit?usp=sharing"",""จัดที่ดิน!AS51"")"),289)</f>
        <v>289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760"/>
      <c r="D646" s="624"/>
      <c r="E646" s="624"/>
      <c r="F646" s="624"/>
      <c r="G646" s="759"/>
      <c r="H646" s="761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IFERROR(__xludf.DUMMYFUNCTION("IMPORTRANGE(""https://docs.google.com/spreadsheets/d/1XWAQStnk-4SwqDmLtmXYiTMKHgktTP8We1SCoS47DrQ/edit?usp=sharing"",""จัดที่ดิน!AT51"")"),126.39)</f>
        <v>126.39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760"/>
      <c r="D647" s="624"/>
      <c r="E647" s="743" t="s">
        <v>162</v>
      </c>
      <c r="F647" s="624"/>
      <c r="G647" s="759"/>
      <c r="H647" s="761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IFERROR(__xludf.DUMMYFUNCTION("IMPORTRANGE(""https://docs.google.com/spreadsheets/d/1XWAQStnk-4SwqDmLtmXYiTMKHgktTP8We1SCoS47DrQ/edit?usp=sharing"",""จัดที่ดิน!AU51"")"),276)</f>
        <v>276</v>
      </c>
      <c r="K647" s="163">
        <f t="shared" ca="1" si="271"/>
        <v>110.4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760"/>
      <c r="D648" s="624"/>
      <c r="E648" s="624"/>
      <c r="F648" s="624"/>
      <c r="G648" s="759"/>
      <c r="H648" s="761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IFERROR(__xludf.DUMMYFUNCTION("IMPORTRANGE(""https://docs.google.com/spreadsheets/d/1XWAQStnk-4SwqDmLtmXYiTMKHgktTP8We1SCoS47DrQ/edit?usp=sharing"",""จัดที่ดิน!AV51"")"),123.84)</f>
        <v>123.84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760"/>
      <c r="D649" s="624"/>
      <c r="E649" s="743" t="s">
        <v>277</v>
      </c>
      <c r="F649" s="624"/>
      <c r="G649" s="759"/>
      <c r="H649" s="761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IFERROR(__xludf.DUMMYFUNCTION("IMPORTRANGE(""https://docs.google.com/spreadsheets/d/1XWAQStnk-4SwqDmLtmXYiTMKHgktTP8We1SCoS47DrQ/edit?usp=sharing"",""จัดที่ดิน!AW51"")"),291)</f>
        <v>291</v>
      </c>
      <c r="K649" s="163">
        <f t="shared" ca="1" si="271"/>
        <v>116.4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760"/>
      <c r="D650" s="624"/>
      <c r="E650" s="624"/>
      <c r="F650" s="624"/>
      <c r="G650" s="759"/>
      <c r="H650" s="761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IFERROR(__xludf.DUMMYFUNCTION("IMPORTRANGE(""https://docs.google.com/spreadsheets/d/1XWAQStnk-4SwqDmLtmXYiTMKHgktTP8We1SCoS47DrQ/edit?usp=sharing"",""จัดที่ดิน!AX51"")"),129.93)</f>
        <v>129.93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760"/>
      <c r="D651" s="624"/>
      <c r="E651" s="743" t="s">
        <v>278</v>
      </c>
      <c r="F651" s="624"/>
      <c r="G651" s="759"/>
      <c r="H651" s="761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IFERROR(__xludf.DUMMYFUNCTION("IMPORTRANGE(""https://docs.google.com/spreadsheets/d/1XWAQStnk-4SwqDmLtmXYiTMKHgktTP8We1SCoS47DrQ/edit?usp=sharing"",""จัดที่ดิน!AZ51"")"),23)</f>
        <v>23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705">
        <f t="shared" ref="I654:J654" ca="1" si="272">I669</f>
        <v>100</v>
      </c>
      <c r="J654" s="705">
        <f t="shared" si="272"/>
        <v>80</v>
      </c>
      <c r="K654" s="674">
        <f ca="1">IF(I654&gt;0,J654*100/I654,0)</f>
        <v>80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0"/>
      <c r="C655" s="760" t="s">
        <v>16</v>
      </c>
      <c r="D655" s="842" t="s">
        <v>17</v>
      </c>
      <c r="E655" s="843"/>
      <c r="F655" s="843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35940</v>
      </c>
      <c r="N655" s="195">
        <f t="shared" si="273"/>
        <v>34940</v>
      </c>
      <c r="O655" s="195">
        <f t="shared" ref="O655:O660" ca="1" si="274">IF(L655&gt;0,N655*100/L655,0)</f>
        <v>223.97435897435898</v>
      </c>
      <c r="P655" s="195">
        <f t="shared" ref="P655:P660" ca="1" si="275">IF(M655&gt;0,N655*100/M655,0)</f>
        <v>97.217584863661656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6"/>
      <c r="C656" s="756"/>
      <c r="D656" s="717"/>
      <c r="E656" s="756" t="s">
        <v>185</v>
      </c>
      <c r="F656" s="756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6"/>
      <c r="D657" s="717"/>
      <c r="E657" s="756" t="s">
        <v>186</v>
      </c>
      <c r="F657" s="756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35940</v>
      </c>
      <c r="N657" s="93">
        <f t="shared" si="276"/>
        <v>34940</v>
      </c>
      <c r="O657" s="93">
        <f t="shared" ca="1" si="274"/>
        <v>223.97435897435898</v>
      </c>
      <c r="P657" s="93">
        <f t="shared" ca="1" si="275"/>
        <v>97.217584863661656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0"/>
      <c r="D658" s="604" t="s">
        <v>20</v>
      </c>
      <c r="E658" s="760"/>
      <c r="F658" s="760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35940</v>
      </c>
      <c r="N658" s="497">
        <f t="shared" si="277"/>
        <v>34940</v>
      </c>
      <c r="O658" s="497">
        <f t="shared" ca="1" si="274"/>
        <v>223.97435897435898</v>
      </c>
      <c r="P658" s="497">
        <f t="shared" ca="1" si="275"/>
        <v>97.217584863661656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6"/>
      <c r="D659" s="717"/>
      <c r="E659" s="756" t="s">
        <v>185</v>
      </c>
      <c r="F659" s="756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6"/>
      <c r="D660" s="717"/>
      <c r="E660" s="756" t="s">
        <v>186</v>
      </c>
      <c r="F660" s="756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L660+20340</f>
        <v>35940</v>
      </c>
      <c r="N660" s="93">
        <f>N661+N662+N663+N664</f>
        <v>34940</v>
      </c>
      <c r="O660" s="93">
        <f t="shared" ca="1" si="274"/>
        <v>223.97435897435898</v>
      </c>
      <c r="P660" s="93">
        <f t="shared" ca="1" si="275"/>
        <v>97.217584863661656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0"/>
      <c r="D661" s="760"/>
      <c r="E661" s="760"/>
      <c r="F661" s="760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7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0"/>
      <c r="D662" s="760"/>
      <c r="E662" s="760"/>
      <c r="F662" s="760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7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0"/>
      <c r="E663" s="760"/>
      <c r="F663" s="760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7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0"/>
      <c r="F664" s="760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7">
        <v>34940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0"/>
      <c r="F665" s="760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6" t="s">
        <v>18</v>
      </c>
      <c r="F666" s="756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6" t="s">
        <v>19</v>
      </c>
      <c r="F667" s="756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90" t="s">
        <v>38</v>
      </c>
      <c r="E668" s="758"/>
      <c r="F668" s="758"/>
      <c r="G668" s="611"/>
      <c r="H668" s="759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59"/>
      <c r="H669" s="764" t="s">
        <v>46</v>
      </c>
      <c r="I669" s="678">
        <f ca="1">IFERROR(__xludf.DUMMYFUNCTION("IMPORTRANGE(""https://docs.google.com/spreadsheets/d/1QqKyyYR6Q21VydFLVH3TRQUabQu_ym0Zz7PgGX0-kHA/edit?usp=sharing"",""แผน!IA51"")"),100)</f>
        <v>100</v>
      </c>
      <c r="J669" s="678">
        <f>J675</f>
        <v>80</v>
      </c>
      <c r="K669" s="195">
        <f ca="1">IF(I669&gt;0,J669*100/I669,0)</f>
        <v>80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59"/>
      <c r="H670" s="761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59"/>
      <c r="H671" s="761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59"/>
      <c r="H672" s="761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59"/>
      <c r="H673" s="761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59"/>
      <c r="H674" s="761" t="s">
        <v>46</v>
      </c>
      <c r="I674" s="270"/>
      <c r="J674" s="215">
        <v>80</v>
      </c>
      <c r="K674" s="497">
        <f t="shared" ca="1" si="281"/>
        <v>80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59"/>
      <c r="H675" s="761" t="s">
        <v>46</v>
      </c>
      <c r="I675" s="270"/>
      <c r="J675" s="678">
        <f>J676+J677</f>
        <v>80</v>
      </c>
      <c r="K675" s="195">
        <f t="shared" ca="1" si="281"/>
        <v>80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59"/>
      <c r="H676" s="761" t="s">
        <v>46</v>
      </c>
      <c r="I676" s="270"/>
      <c r="J676" s="215">
        <v>63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59"/>
      <c r="H677" s="761" t="s">
        <v>46</v>
      </c>
      <c r="I677" s="270"/>
      <c r="J677" s="215">
        <v>17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59"/>
      <c r="H678" s="761" t="s">
        <v>46</v>
      </c>
      <c r="I678" s="678">
        <f ca="1">IFERROR(__xludf.DUMMYFUNCTION("IMPORTRANGE(""https://docs.google.com/spreadsheets/d/1QqKyyYR6Q21VydFLVH3TRQUabQu_ym0Zz7PgGX0-kHA/edit?usp=sharing"",""แผน!IB51"")"),0)</f>
        <v>0</v>
      </c>
      <c r="J678" s="678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59"/>
      <c r="H679" s="761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59"/>
      <c r="H680" s="761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59"/>
      <c r="H681" s="761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59"/>
      <c r="H682" s="761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59"/>
      <c r="H683" s="761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0"/>
      <c r="C685" s="760" t="s">
        <v>16</v>
      </c>
      <c r="D685" s="842" t="s">
        <v>17</v>
      </c>
      <c r="E685" s="843"/>
      <c r="F685" s="843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6"/>
      <c r="C686" s="756"/>
      <c r="D686" s="717"/>
      <c r="E686" s="756" t="s">
        <v>185</v>
      </c>
      <c r="F686" s="756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6"/>
      <c r="D687" s="717"/>
      <c r="E687" s="756" t="s">
        <v>186</v>
      </c>
      <c r="F687" s="756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0"/>
      <c r="D688" s="604" t="s">
        <v>20</v>
      </c>
      <c r="E688" s="760"/>
      <c r="F688" s="760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6"/>
      <c r="D689" s="717"/>
      <c r="E689" s="756" t="s">
        <v>185</v>
      </c>
      <c r="F689" s="756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6"/>
      <c r="D690" s="717"/>
      <c r="E690" s="756" t="s">
        <v>186</v>
      </c>
      <c r="F690" s="756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L690-11840</f>
        <v>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0"/>
      <c r="D691" s="760"/>
      <c r="E691" s="760"/>
      <c r="F691" s="760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7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0"/>
      <c r="D692" s="760"/>
      <c r="E692" s="760"/>
      <c r="F692" s="760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7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0"/>
      <c r="D693" s="760"/>
      <c r="E693" s="760"/>
      <c r="F693" s="760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7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0"/>
      <c r="D694" s="760"/>
      <c r="E694" s="760"/>
      <c r="F694" s="760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7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0"/>
      <c r="D695" s="604" t="s">
        <v>21</v>
      </c>
      <c r="E695" s="760"/>
      <c r="F695" s="760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6"/>
      <c r="D696" s="756"/>
      <c r="E696" s="756" t="s">
        <v>18</v>
      </c>
      <c r="F696" s="756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6"/>
      <c r="D697" s="756"/>
      <c r="E697" s="756" t="s">
        <v>19</v>
      </c>
      <c r="F697" s="756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0" t="s">
        <v>16</v>
      </c>
      <c r="D698" s="895" t="s">
        <v>38</v>
      </c>
      <c r="E698" s="758"/>
      <c r="F698" s="758"/>
      <c r="G698" s="611"/>
      <c r="H698" s="759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760"/>
      <c r="C699" s="760"/>
      <c r="D699" s="760" t="s">
        <v>295</v>
      </c>
      <c r="E699" s="760"/>
      <c r="F699" s="760"/>
      <c r="G699" s="189"/>
      <c r="H699" s="761" t="s">
        <v>46</v>
      </c>
      <c r="I699" s="762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3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760"/>
      <c r="C700" s="760"/>
      <c r="D700" s="760" t="s">
        <v>296</v>
      </c>
      <c r="E700" s="760"/>
      <c r="F700" s="760"/>
      <c r="G700" s="189"/>
      <c r="H700" s="761" t="s">
        <v>35</v>
      </c>
      <c r="I700" s="762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3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1"/>
      <c r="B701" s="760"/>
      <c r="C701" s="760"/>
      <c r="D701" s="760" t="s">
        <v>297</v>
      </c>
      <c r="E701" s="760"/>
      <c r="F701" s="760"/>
      <c r="G701" s="189"/>
      <c r="H701" s="764" t="s">
        <v>46</v>
      </c>
      <c r="I701" s="765">
        <f ca="1">IFERROR(__xludf.DUMMYFUNCTION("IMPORTRANGE(""https://docs.google.com/spreadsheets/d/1QqKyyYR6Q21VydFLVH3TRQUabQu_ym0Zz7PgGX0-kHA/edit?usp=sharing"",""แผน!IE51"")"),0)</f>
        <v>0</v>
      </c>
      <c r="J701" s="678">
        <f>J704+J707</f>
        <v>0</v>
      </c>
      <c r="K701" s="195">
        <f t="shared" ca="1" si="290"/>
        <v>0</v>
      </c>
      <c r="L701" s="497"/>
      <c r="M701" s="189"/>
      <c r="N701" s="763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1"/>
      <c r="B702" s="760"/>
      <c r="C702" s="760"/>
      <c r="D702" s="760"/>
      <c r="E702" s="760" t="s">
        <v>298</v>
      </c>
      <c r="F702" s="760"/>
      <c r="G702" s="189"/>
      <c r="H702" s="761" t="s">
        <v>35</v>
      </c>
      <c r="I702" s="762"/>
      <c r="J702" s="215">
        <v>0</v>
      </c>
      <c r="K702" s="497"/>
      <c r="L702" s="497"/>
      <c r="M702" s="189"/>
      <c r="N702" s="763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1"/>
      <c r="B703" s="760"/>
      <c r="C703" s="760"/>
      <c r="D703" s="760"/>
      <c r="E703" s="760"/>
      <c r="F703" s="760"/>
      <c r="G703" s="189"/>
      <c r="H703" s="761" t="s">
        <v>34</v>
      </c>
      <c r="I703" s="762"/>
      <c r="J703" s="215">
        <v>0</v>
      </c>
      <c r="K703" s="497"/>
      <c r="L703" s="497"/>
      <c r="M703" s="189"/>
      <c r="N703" s="763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1"/>
      <c r="B704" s="760"/>
      <c r="C704" s="760"/>
      <c r="D704" s="760"/>
      <c r="E704" s="760"/>
      <c r="F704" s="760"/>
      <c r="G704" s="189"/>
      <c r="H704" s="761" t="s">
        <v>46</v>
      </c>
      <c r="I704" s="762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3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1"/>
      <c r="B705" s="760"/>
      <c r="C705" s="760"/>
      <c r="D705" s="760"/>
      <c r="E705" s="760" t="s">
        <v>299</v>
      </c>
      <c r="F705" s="760"/>
      <c r="G705" s="189"/>
      <c r="H705" s="761" t="s">
        <v>35</v>
      </c>
      <c r="I705" s="762"/>
      <c r="J705" s="215">
        <v>0</v>
      </c>
      <c r="K705" s="497"/>
      <c r="L705" s="497"/>
      <c r="M705" s="189"/>
      <c r="N705" s="763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1"/>
      <c r="B706" s="760"/>
      <c r="C706" s="760"/>
      <c r="D706" s="760"/>
      <c r="E706" s="760"/>
      <c r="F706" s="760"/>
      <c r="G706" s="189"/>
      <c r="H706" s="761" t="s">
        <v>34</v>
      </c>
      <c r="I706" s="762"/>
      <c r="J706" s="215">
        <v>0</v>
      </c>
      <c r="K706" s="497"/>
      <c r="L706" s="497"/>
      <c r="M706" s="189"/>
      <c r="N706" s="763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1"/>
      <c r="B707" s="760"/>
      <c r="C707" s="760"/>
      <c r="D707" s="760"/>
      <c r="E707" s="760"/>
      <c r="F707" s="760"/>
      <c r="G707" s="189"/>
      <c r="H707" s="761" t="s">
        <v>46</v>
      </c>
      <c r="I707" s="762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3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1"/>
      <c r="B708" s="760"/>
      <c r="C708" s="760"/>
      <c r="D708" s="766" t="s">
        <v>300</v>
      </c>
      <c r="E708" s="760"/>
      <c r="F708" s="760"/>
      <c r="G708" s="189"/>
      <c r="H708" s="764" t="s">
        <v>46</v>
      </c>
      <c r="I708" s="765">
        <f ca="1">IFERROR(__xludf.DUMMYFUNCTION("IMPORTRANGE(""https://docs.google.com/spreadsheets/d/1QqKyyYR6Q21VydFLVH3TRQUabQu_ym0Zz7PgGX0-kHA/edit?usp=sharing"",""แผน!IH51"")"),0)</f>
        <v>0</v>
      </c>
      <c r="J708" s="678">
        <f>J714+J717</f>
        <v>0</v>
      </c>
      <c r="K708" s="195">
        <f ca="1">IF(I708&gt;0,J708*100/I708,0)</f>
        <v>0</v>
      </c>
      <c r="L708" s="497"/>
      <c r="M708" s="189"/>
      <c r="N708" s="763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1"/>
      <c r="B709" s="760"/>
      <c r="C709" s="760"/>
      <c r="D709" s="760"/>
      <c r="E709" s="760" t="s">
        <v>301</v>
      </c>
      <c r="F709" s="760"/>
      <c r="G709" s="189"/>
      <c r="H709" s="761" t="s">
        <v>34</v>
      </c>
      <c r="I709" s="762"/>
      <c r="J709" s="215">
        <v>0</v>
      </c>
      <c r="K709" s="497"/>
      <c r="L709" s="763"/>
      <c r="M709" s="189"/>
      <c r="N709" s="763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1"/>
      <c r="B710" s="760"/>
      <c r="C710" s="760"/>
      <c r="D710" s="760"/>
      <c r="E710" s="760"/>
      <c r="F710" s="760"/>
      <c r="G710" s="189"/>
      <c r="H710" s="761" t="s">
        <v>46</v>
      </c>
      <c r="I710" s="762"/>
      <c r="J710" s="215">
        <v>0</v>
      </c>
      <c r="K710" s="497"/>
      <c r="L710" s="763"/>
      <c r="M710" s="189"/>
      <c r="N710" s="763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1"/>
      <c r="B711" s="760"/>
      <c r="C711" s="760"/>
      <c r="D711" s="760"/>
      <c r="E711" s="760" t="s">
        <v>302</v>
      </c>
      <c r="F711" s="760"/>
      <c r="G711" s="189"/>
      <c r="H711" s="759"/>
      <c r="I711" s="762"/>
      <c r="J711" s="270"/>
      <c r="K711" s="497"/>
      <c r="L711" s="763"/>
      <c r="M711" s="189"/>
      <c r="N711" s="763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1"/>
      <c r="B712" s="760"/>
      <c r="C712" s="760"/>
      <c r="D712" s="760"/>
      <c r="E712" s="760"/>
      <c r="F712" s="760" t="s">
        <v>303</v>
      </c>
      <c r="G712" s="189"/>
      <c r="H712" s="761" t="s">
        <v>35</v>
      </c>
      <c r="I712" s="762"/>
      <c r="J712" s="215">
        <v>0</v>
      </c>
      <c r="K712" s="497"/>
      <c r="L712" s="763"/>
      <c r="M712" s="189"/>
      <c r="N712" s="763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1"/>
      <c r="B713" s="760"/>
      <c r="C713" s="760"/>
      <c r="D713" s="760"/>
      <c r="E713" s="760"/>
      <c r="F713" s="760"/>
      <c r="G713" s="189"/>
      <c r="H713" s="761" t="s">
        <v>34</v>
      </c>
      <c r="I713" s="762"/>
      <c r="J713" s="215">
        <v>0</v>
      </c>
      <c r="K713" s="497"/>
      <c r="L713" s="763"/>
      <c r="M713" s="189"/>
      <c r="N713" s="763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1"/>
      <c r="B714" s="760"/>
      <c r="C714" s="760"/>
      <c r="D714" s="760"/>
      <c r="E714" s="760"/>
      <c r="F714" s="760"/>
      <c r="G714" s="189"/>
      <c r="H714" s="761" t="s">
        <v>46</v>
      </c>
      <c r="I714" s="762"/>
      <c r="J714" s="215">
        <v>0</v>
      </c>
      <c r="K714" s="497"/>
      <c r="L714" s="763"/>
      <c r="M714" s="189"/>
      <c r="N714" s="763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1"/>
      <c r="B715" s="760"/>
      <c r="C715" s="760"/>
      <c r="D715" s="760"/>
      <c r="E715" s="760"/>
      <c r="F715" s="760" t="s">
        <v>304</v>
      </c>
      <c r="G715" s="189"/>
      <c r="H715" s="761" t="s">
        <v>35</v>
      </c>
      <c r="I715" s="762"/>
      <c r="J715" s="215">
        <v>0</v>
      </c>
      <c r="K715" s="497"/>
      <c r="L715" s="763"/>
      <c r="M715" s="189"/>
      <c r="N715" s="763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1"/>
      <c r="B716" s="760"/>
      <c r="C716" s="760"/>
      <c r="D716" s="760"/>
      <c r="E716" s="760"/>
      <c r="F716" s="760"/>
      <c r="G716" s="189"/>
      <c r="H716" s="761" t="s">
        <v>34</v>
      </c>
      <c r="I716" s="762"/>
      <c r="J716" s="215">
        <v>0</v>
      </c>
      <c r="K716" s="497"/>
      <c r="L716" s="763"/>
      <c r="M716" s="189"/>
      <c r="N716" s="763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1"/>
      <c r="B717" s="760"/>
      <c r="C717" s="760"/>
      <c r="D717" s="760"/>
      <c r="E717" s="760"/>
      <c r="F717" s="760"/>
      <c r="G717" s="189"/>
      <c r="H717" s="761" t="s">
        <v>46</v>
      </c>
      <c r="I717" s="762"/>
      <c r="J717" s="215">
        <v>0</v>
      </c>
      <c r="K717" s="497"/>
      <c r="L717" s="763"/>
      <c r="M717" s="189"/>
      <c r="N717" s="763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1"/>
      <c r="B718" s="760"/>
      <c r="C718" s="760"/>
      <c r="D718" s="760" t="s">
        <v>305</v>
      </c>
      <c r="E718" s="760"/>
      <c r="F718" s="760"/>
      <c r="G718" s="189"/>
      <c r="H718" s="761" t="s">
        <v>35</v>
      </c>
      <c r="I718" s="762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3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1"/>
      <c r="B719" s="760"/>
      <c r="C719" s="760"/>
      <c r="D719" s="760"/>
      <c r="E719" s="760"/>
      <c r="F719" s="760"/>
      <c r="G719" s="189"/>
      <c r="H719" s="761" t="s">
        <v>34</v>
      </c>
      <c r="I719" s="762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3"/>
      <c r="M719" s="189"/>
      <c r="N719" s="763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1"/>
      <c r="B720" s="760"/>
      <c r="C720" s="760"/>
      <c r="D720" s="760"/>
      <c r="E720" s="760"/>
      <c r="F720" s="760"/>
      <c r="G720" s="189"/>
      <c r="H720" s="761" t="s">
        <v>46</v>
      </c>
      <c r="I720" s="762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3"/>
      <c r="M720" s="189"/>
      <c r="N720" s="763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1"/>
      <c r="B721" s="760"/>
      <c r="C721" s="760"/>
      <c r="D721" s="760" t="s">
        <v>306</v>
      </c>
      <c r="E721" s="760"/>
      <c r="F721" s="760"/>
      <c r="G721" s="189"/>
      <c r="H721" s="764" t="s">
        <v>35</v>
      </c>
      <c r="I721" s="765">
        <f ca="1">IFERROR(__xludf.DUMMYFUNCTION("IMPORTRANGE(""https://docs.google.com/spreadsheets/d/1QqKyyYR6Q21VydFLVH3TRQUabQu_ym0Zz7PgGX0-kHA/edit?usp=sharing"",""แผน!IJ51"")"),0)</f>
        <v>0</v>
      </c>
      <c r="J721" s="678">
        <f ca="1">J723+J726</f>
        <v>0</v>
      </c>
      <c r="K721" s="195">
        <f t="shared" ca="1" si="291"/>
        <v>0</v>
      </c>
      <c r="L721" s="763"/>
      <c r="M721" s="189"/>
      <c r="N721" s="763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1"/>
      <c r="B722" s="760"/>
      <c r="C722" s="760"/>
      <c r="D722" s="760"/>
      <c r="E722" s="760"/>
      <c r="F722" s="760"/>
      <c r="G722" s="189"/>
      <c r="H722" s="764" t="s">
        <v>46</v>
      </c>
      <c r="I722" s="765">
        <f ca="1">IFERROR(__xludf.DUMMYFUNCTION("IMPORTRANGE(""https://docs.google.com/spreadsheets/d/1QqKyyYR6Q21VydFLVH3TRQUabQu_ym0Zz7PgGX0-kHA/edit?usp=sharing"",""แผน!IK51"")"),0)</f>
        <v>0</v>
      </c>
      <c r="J722" s="678">
        <f ca="1">J725+J728</f>
        <v>0</v>
      </c>
      <c r="K722" s="195">
        <f t="shared" ca="1" si="291"/>
        <v>0</v>
      </c>
      <c r="L722" s="497"/>
      <c r="M722" s="189"/>
      <c r="N722" s="763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1"/>
      <c r="B723" s="760"/>
      <c r="C723" s="760"/>
      <c r="D723" s="760"/>
      <c r="E723" s="760" t="s">
        <v>307</v>
      </c>
      <c r="F723" s="760"/>
      <c r="G723" s="189"/>
      <c r="H723" s="761" t="s">
        <v>35</v>
      </c>
      <c r="I723" s="762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3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1"/>
      <c r="B724" s="760"/>
      <c r="C724" s="760"/>
      <c r="D724" s="760"/>
      <c r="E724" s="760"/>
      <c r="F724" s="760"/>
      <c r="G724" s="189"/>
      <c r="H724" s="761" t="s">
        <v>34</v>
      </c>
      <c r="I724" s="762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3"/>
      <c r="M724" s="189"/>
      <c r="N724" s="763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1"/>
      <c r="B725" s="760"/>
      <c r="C725" s="760"/>
      <c r="D725" s="760"/>
      <c r="E725" s="760"/>
      <c r="F725" s="760"/>
      <c r="G725" s="189"/>
      <c r="H725" s="761" t="s">
        <v>46</v>
      </c>
      <c r="I725" s="762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3"/>
      <c r="M725" s="189"/>
      <c r="N725" s="763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1"/>
      <c r="B726" s="760"/>
      <c r="C726" s="760"/>
      <c r="D726" s="760"/>
      <c r="E726" s="760" t="s">
        <v>308</v>
      </c>
      <c r="F726" s="760"/>
      <c r="G726" s="189"/>
      <c r="H726" s="761" t="s">
        <v>35</v>
      </c>
      <c r="I726" s="762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3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1"/>
      <c r="B727" s="760"/>
      <c r="C727" s="760"/>
      <c r="D727" s="760"/>
      <c r="E727" s="760"/>
      <c r="F727" s="760"/>
      <c r="G727" s="189"/>
      <c r="H727" s="761" t="s">
        <v>34</v>
      </c>
      <c r="I727" s="762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3"/>
      <c r="M727" s="189"/>
      <c r="N727" s="763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1"/>
      <c r="B728" s="760"/>
      <c r="C728" s="760"/>
      <c r="D728" s="760"/>
      <c r="E728" s="760"/>
      <c r="F728" s="760"/>
      <c r="G728" s="189"/>
      <c r="H728" s="761" t="s">
        <v>46</v>
      </c>
      <c r="I728" s="762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3"/>
      <c r="M728" s="189"/>
      <c r="N728" s="763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1"/>
      <c r="B729" s="760"/>
      <c r="C729" s="760"/>
      <c r="D729" s="760" t="s">
        <v>309</v>
      </c>
      <c r="E729" s="760"/>
      <c r="F729" s="760"/>
      <c r="G729" s="189"/>
      <c r="H729" s="764" t="s">
        <v>46</v>
      </c>
      <c r="I729" s="765">
        <f ca="1">IFERROR(__xludf.DUMMYFUNCTION("IMPORTRANGE(""https://docs.google.com/spreadsheets/d/1QqKyyYR6Q21VydFLVH3TRQUabQu_ym0Zz7PgGX0-kHA/edit?usp=sharing"",""แผน!IP51"")"),0)</f>
        <v>0</v>
      </c>
      <c r="J729" s="678">
        <f>J732+J735</f>
        <v>0</v>
      </c>
      <c r="K729" s="195">
        <f t="shared" ca="1" si="293"/>
        <v>0</v>
      </c>
      <c r="L729" s="497"/>
      <c r="M729" s="189"/>
      <c r="N729" s="763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1"/>
      <c r="B730" s="760"/>
      <c r="C730" s="760"/>
      <c r="D730" s="760"/>
      <c r="E730" s="760" t="s">
        <v>310</v>
      </c>
      <c r="F730" s="760"/>
      <c r="G730" s="189"/>
      <c r="H730" s="761" t="s">
        <v>35</v>
      </c>
      <c r="I730" s="762"/>
      <c r="J730" s="215">
        <v>0</v>
      </c>
      <c r="K730" s="497"/>
      <c r="L730" s="763"/>
      <c r="M730" s="497"/>
      <c r="N730" s="763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1"/>
      <c r="B731" s="760"/>
      <c r="C731" s="760"/>
      <c r="D731" s="760"/>
      <c r="E731" s="760"/>
      <c r="F731" s="760"/>
      <c r="G731" s="189"/>
      <c r="H731" s="761" t="s">
        <v>34</v>
      </c>
      <c r="I731" s="762"/>
      <c r="J731" s="215">
        <v>0</v>
      </c>
      <c r="K731" s="497"/>
      <c r="L731" s="763"/>
      <c r="M731" s="497"/>
      <c r="N731" s="763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1"/>
      <c r="B732" s="760"/>
      <c r="C732" s="760"/>
      <c r="D732" s="760"/>
      <c r="E732" s="760"/>
      <c r="F732" s="760"/>
      <c r="G732" s="189"/>
      <c r="H732" s="761" t="s">
        <v>46</v>
      </c>
      <c r="I732" s="762"/>
      <c r="J732" s="215">
        <v>0</v>
      </c>
      <c r="K732" s="497"/>
      <c r="L732" s="763"/>
      <c r="M732" s="497"/>
      <c r="N732" s="763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1"/>
      <c r="B733" s="760"/>
      <c r="C733" s="760"/>
      <c r="D733" s="760"/>
      <c r="E733" s="760" t="s">
        <v>311</v>
      </c>
      <c r="F733" s="760"/>
      <c r="G733" s="189"/>
      <c r="H733" s="761" t="s">
        <v>35</v>
      </c>
      <c r="I733" s="762"/>
      <c r="J733" s="215">
        <v>0</v>
      </c>
      <c r="K733" s="497"/>
      <c r="L733" s="763"/>
      <c r="M733" s="497"/>
      <c r="N733" s="763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1"/>
      <c r="B734" s="760"/>
      <c r="C734" s="760"/>
      <c r="D734" s="760"/>
      <c r="E734" s="760"/>
      <c r="F734" s="760"/>
      <c r="G734" s="189"/>
      <c r="H734" s="761" t="s">
        <v>34</v>
      </c>
      <c r="I734" s="762"/>
      <c r="J734" s="215">
        <v>0</v>
      </c>
      <c r="K734" s="497"/>
      <c r="L734" s="763"/>
      <c r="M734" s="497"/>
      <c r="N734" s="763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v>0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6"/>
      <c r="C737" s="756" t="s">
        <v>16</v>
      </c>
      <c r="D737" s="847" t="s">
        <v>17</v>
      </c>
      <c r="E737" s="843"/>
      <c r="F737" s="843"/>
      <c r="G737" s="601"/>
      <c r="H737" s="643" t="s">
        <v>12</v>
      </c>
      <c r="I737" s="615"/>
      <c r="J737" s="615"/>
      <c r="K737" s="93"/>
      <c r="L737" s="644">
        <f t="shared" ref="L737:N737" si="294">L738+L739</f>
        <v>0</v>
      </c>
      <c r="M737" s="644">
        <f t="shared" si="294"/>
        <v>0</v>
      </c>
      <c r="N737" s="644">
        <f t="shared" si="294"/>
        <v>0</v>
      </c>
      <c r="O737" s="644">
        <f t="shared" ref="O737:O742" si="295">IF(L737&gt;0,N737*100/L737,0)</f>
        <v>0</v>
      </c>
      <c r="P737" s="644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6"/>
      <c r="C738" s="756"/>
      <c r="D738" s="717"/>
      <c r="E738" s="756" t="s">
        <v>185</v>
      </c>
      <c r="F738" s="756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6"/>
      <c r="D739" s="717"/>
      <c r="E739" s="756" t="s">
        <v>186</v>
      </c>
      <c r="F739" s="756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6"/>
      <c r="D740" s="841" t="s">
        <v>20</v>
      </c>
      <c r="E740" s="756"/>
      <c r="F740" s="756"/>
      <c r="G740" s="601"/>
      <c r="H740" s="643" t="s">
        <v>12</v>
      </c>
      <c r="I740" s="166"/>
      <c r="J740" s="166"/>
      <c r="K740" s="167"/>
      <c r="L740" s="644">
        <f t="shared" ref="L740:N740" si="298">L741+L742</f>
        <v>0</v>
      </c>
      <c r="M740" s="644">
        <f t="shared" si="298"/>
        <v>0</v>
      </c>
      <c r="N740" s="644">
        <f t="shared" si="298"/>
        <v>0</v>
      </c>
      <c r="O740" s="644">
        <f t="shared" si="295"/>
        <v>0</v>
      </c>
      <c r="P740" s="644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6"/>
      <c r="D741" s="717"/>
      <c r="E741" s="756" t="s">
        <v>185</v>
      </c>
      <c r="F741" s="756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6"/>
      <c r="D742" s="717"/>
      <c r="E742" s="756" t="s">
        <v>186</v>
      </c>
      <c r="F742" s="756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5"/>
      <c r="C743" s="756"/>
      <c r="D743" s="756"/>
      <c r="E743" s="756"/>
      <c r="F743" s="756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5"/>
      <c r="C744" s="756"/>
      <c r="D744" s="756"/>
      <c r="E744" s="756"/>
      <c r="F744" s="756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5"/>
      <c r="C745" s="756"/>
      <c r="D745" s="756"/>
      <c r="E745" s="756"/>
      <c r="F745" s="756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5"/>
      <c r="C746" s="756"/>
      <c r="D746" s="756"/>
      <c r="E746" s="756"/>
      <c r="F746" s="756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6"/>
      <c r="D747" s="841" t="s">
        <v>21</v>
      </c>
      <c r="E747" s="756"/>
      <c r="F747" s="756"/>
      <c r="G747" s="601"/>
      <c r="H747" s="780" t="s">
        <v>12</v>
      </c>
      <c r="I747" s="166"/>
      <c r="J747" s="166"/>
      <c r="K747" s="167"/>
      <c r="L747" s="644">
        <f t="shared" ref="L747:N747" si="299">L748+L749</f>
        <v>0</v>
      </c>
      <c r="M747" s="644">
        <f t="shared" si="299"/>
        <v>0</v>
      </c>
      <c r="N747" s="644">
        <f t="shared" si="299"/>
        <v>0</v>
      </c>
      <c r="O747" s="644">
        <f t="shared" ref="O747:O749" si="300">IF(L747&gt;0,N747*100/L747,0)</f>
        <v>0</v>
      </c>
      <c r="P747" s="644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6"/>
      <c r="D748" s="756"/>
      <c r="E748" s="756" t="s">
        <v>18</v>
      </c>
      <c r="F748" s="756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6"/>
      <c r="D749" s="756"/>
      <c r="E749" s="756" t="s">
        <v>19</v>
      </c>
      <c r="F749" s="756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6" t="s">
        <v>16</v>
      </c>
      <c r="D750" s="896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5"/>
      <c r="C751" s="756"/>
      <c r="D751" s="756"/>
      <c r="E751" s="756" t="s">
        <v>314</v>
      </c>
      <c r="F751" s="756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5"/>
      <c r="C752" s="756"/>
      <c r="D752" s="756"/>
      <c r="E752" s="756"/>
      <c r="F752" s="756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6"/>
      <c r="C754" s="756" t="s">
        <v>16</v>
      </c>
      <c r="D754" s="847" t="s">
        <v>17</v>
      </c>
      <c r="E754" s="843"/>
      <c r="F754" s="843"/>
      <c r="G754" s="601"/>
      <c r="H754" s="643" t="s">
        <v>12</v>
      </c>
      <c r="I754" s="615"/>
      <c r="J754" s="615"/>
      <c r="K754" s="93"/>
      <c r="L754" s="644">
        <f t="shared" ref="L754:N754" si="302">L755+L756</f>
        <v>0</v>
      </c>
      <c r="M754" s="644">
        <f t="shared" si="302"/>
        <v>0</v>
      </c>
      <c r="N754" s="644">
        <f t="shared" si="302"/>
        <v>0</v>
      </c>
      <c r="O754" s="644">
        <f t="shared" ref="O754:O759" si="303">IF(L754&gt;0,N754*100/L754,0)</f>
        <v>0</v>
      </c>
      <c r="P754" s="644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6"/>
      <c r="C755" s="756"/>
      <c r="D755" s="717"/>
      <c r="E755" s="756" t="s">
        <v>185</v>
      </c>
      <c r="F755" s="756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6"/>
      <c r="D756" s="717"/>
      <c r="E756" s="756" t="s">
        <v>186</v>
      </c>
      <c r="F756" s="756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6"/>
      <c r="D757" s="841" t="s">
        <v>20</v>
      </c>
      <c r="E757" s="756"/>
      <c r="F757" s="756"/>
      <c r="G757" s="601"/>
      <c r="H757" s="643" t="s">
        <v>12</v>
      </c>
      <c r="I757" s="166"/>
      <c r="J757" s="166"/>
      <c r="K757" s="167"/>
      <c r="L757" s="644">
        <f t="shared" ref="L757:N757" si="306">L758+L759</f>
        <v>0</v>
      </c>
      <c r="M757" s="644">
        <f t="shared" si="306"/>
        <v>0</v>
      </c>
      <c r="N757" s="644">
        <f t="shared" si="306"/>
        <v>0</v>
      </c>
      <c r="O757" s="644">
        <f t="shared" si="303"/>
        <v>0</v>
      </c>
      <c r="P757" s="644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6"/>
      <c r="D758" s="717"/>
      <c r="E758" s="756" t="s">
        <v>185</v>
      </c>
      <c r="F758" s="756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6"/>
      <c r="D759" s="717"/>
      <c r="E759" s="756" t="s">
        <v>186</v>
      </c>
      <c r="F759" s="756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5"/>
      <c r="C760" s="756"/>
      <c r="D760" s="756"/>
      <c r="E760" s="756"/>
      <c r="F760" s="756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5"/>
      <c r="C761" s="756"/>
      <c r="D761" s="756"/>
      <c r="E761" s="756"/>
      <c r="F761" s="756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5"/>
      <c r="C762" s="756"/>
      <c r="D762" s="756"/>
      <c r="E762" s="756"/>
      <c r="F762" s="756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5"/>
      <c r="C763" s="756"/>
      <c r="D763" s="756"/>
      <c r="E763" s="756"/>
      <c r="F763" s="756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6"/>
      <c r="D764" s="841" t="s">
        <v>21</v>
      </c>
      <c r="E764" s="756"/>
      <c r="F764" s="756"/>
      <c r="G764" s="601"/>
      <c r="H764" s="780" t="s">
        <v>12</v>
      </c>
      <c r="I764" s="166"/>
      <c r="J764" s="166"/>
      <c r="K764" s="167"/>
      <c r="L764" s="644">
        <f t="shared" ref="L764:N764" si="307">L765+L766</f>
        <v>0</v>
      </c>
      <c r="M764" s="644">
        <f t="shared" si="307"/>
        <v>0</v>
      </c>
      <c r="N764" s="644">
        <f t="shared" si="307"/>
        <v>0</v>
      </c>
      <c r="O764" s="644">
        <f t="shared" ref="O764:O766" si="308">IF(L764&gt;0,N764*100/L764,0)</f>
        <v>0</v>
      </c>
      <c r="P764" s="644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6"/>
      <c r="D765" s="756"/>
      <c r="E765" s="756" t="s">
        <v>18</v>
      </c>
      <c r="F765" s="756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6"/>
      <c r="D766" s="756"/>
      <c r="E766" s="756" t="s">
        <v>19</v>
      </c>
      <c r="F766" s="756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6" t="s">
        <v>16</v>
      </c>
      <c r="D767" s="896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5"/>
      <c r="C768" s="756"/>
      <c r="D768" s="756"/>
      <c r="E768" s="756" t="s">
        <v>317</v>
      </c>
      <c r="F768" s="756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6"/>
      <c r="C770" s="756" t="s">
        <v>16</v>
      </c>
      <c r="D770" s="847" t="s">
        <v>17</v>
      </c>
      <c r="E770" s="843"/>
      <c r="F770" s="843"/>
      <c r="G770" s="601"/>
      <c r="H770" s="643" t="s">
        <v>12</v>
      </c>
      <c r="I770" s="615"/>
      <c r="J770" s="615"/>
      <c r="K770" s="93"/>
      <c r="L770" s="644">
        <f t="shared" ref="L770:N770" si="310">L771+L772</f>
        <v>0</v>
      </c>
      <c r="M770" s="644">
        <f t="shared" si="310"/>
        <v>0</v>
      </c>
      <c r="N770" s="644">
        <f t="shared" si="310"/>
        <v>0</v>
      </c>
      <c r="O770" s="644">
        <f t="shared" ref="O770:O775" si="311">IF(L770&gt;0,N770*100/L770,0)</f>
        <v>0</v>
      </c>
      <c r="P770" s="644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6"/>
      <c r="C771" s="756"/>
      <c r="D771" s="717"/>
      <c r="E771" s="756" t="s">
        <v>185</v>
      </c>
      <c r="F771" s="756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6"/>
      <c r="D772" s="717"/>
      <c r="E772" s="756" t="s">
        <v>186</v>
      </c>
      <c r="F772" s="756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6"/>
      <c r="D773" s="841" t="s">
        <v>20</v>
      </c>
      <c r="E773" s="756"/>
      <c r="F773" s="756"/>
      <c r="G773" s="601"/>
      <c r="H773" s="643" t="s">
        <v>12</v>
      </c>
      <c r="I773" s="166"/>
      <c r="J773" s="166"/>
      <c r="K773" s="167"/>
      <c r="L773" s="644">
        <f t="shared" ref="L773:N773" si="314">L774+L775</f>
        <v>0</v>
      </c>
      <c r="M773" s="644">
        <f t="shared" si="314"/>
        <v>0</v>
      </c>
      <c r="N773" s="644">
        <f t="shared" si="314"/>
        <v>0</v>
      </c>
      <c r="O773" s="644">
        <f t="shared" si="311"/>
        <v>0</v>
      </c>
      <c r="P773" s="644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6"/>
      <c r="D774" s="717"/>
      <c r="E774" s="756" t="s">
        <v>185</v>
      </c>
      <c r="F774" s="756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6"/>
      <c r="D775" s="717"/>
      <c r="E775" s="756" t="s">
        <v>186</v>
      </c>
      <c r="F775" s="756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5"/>
      <c r="C776" s="756"/>
      <c r="D776" s="756"/>
      <c r="E776" s="756"/>
      <c r="F776" s="756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5"/>
      <c r="C777" s="756"/>
      <c r="D777" s="756"/>
      <c r="E777" s="756"/>
      <c r="F777" s="756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5"/>
      <c r="C778" s="756"/>
      <c r="D778" s="756"/>
      <c r="E778" s="756"/>
      <c r="F778" s="756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5"/>
      <c r="C779" s="756"/>
      <c r="D779" s="756"/>
      <c r="E779" s="756"/>
      <c r="F779" s="756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6"/>
      <c r="D780" s="841" t="s">
        <v>21</v>
      </c>
      <c r="E780" s="756"/>
      <c r="F780" s="756"/>
      <c r="G780" s="601"/>
      <c r="H780" s="780" t="s">
        <v>12</v>
      </c>
      <c r="I780" s="166"/>
      <c r="J780" s="166"/>
      <c r="K780" s="167"/>
      <c r="L780" s="644">
        <f t="shared" ref="L780:N780" si="315">L781+L782</f>
        <v>0</v>
      </c>
      <c r="M780" s="644">
        <f t="shared" si="315"/>
        <v>0</v>
      </c>
      <c r="N780" s="644">
        <f t="shared" si="315"/>
        <v>0</v>
      </c>
      <c r="O780" s="644">
        <f t="shared" ref="O780:O782" si="316">IF(L780&gt;0,N780*100/L780,0)</f>
        <v>0</v>
      </c>
      <c r="P780" s="644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6"/>
      <c r="D781" s="756"/>
      <c r="E781" s="756" t="s">
        <v>18</v>
      </c>
      <c r="F781" s="756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6"/>
      <c r="D782" s="756"/>
      <c r="E782" s="756" t="s">
        <v>19</v>
      </c>
      <c r="F782" s="756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6" t="s">
        <v>16</v>
      </c>
      <c r="D783" s="896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5"/>
      <c r="C784" s="756"/>
      <c r="D784" s="756"/>
      <c r="E784" s="756" t="s">
        <v>319</v>
      </c>
      <c r="F784" s="756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18">I801+I803</f>
        <v>5000</v>
      </c>
      <c r="J785" s="804">
        <f t="shared" ca="1" si="318"/>
        <v>3519</v>
      </c>
      <c r="K785" s="805">
        <f ca="1">IF(I785&gt;0,J785*100/I785,0)</f>
        <v>70.38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0" t="s">
        <v>16</v>
      </c>
      <c r="D786" s="842" t="s">
        <v>17</v>
      </c>
      <c r="E786" s="843"/>
      <c r="F786" s="843"/>
      <c r="G786" s="189"/>
      <c r="H786" s="807" t="s">
        <v>12</v>
      </c>
      <c r="I786" s="808"/>
      <c r="J786" s="808"/>
      <c r="K786" s="809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332408.46999999997</v>
      </c>
      <c r="O786" s="195">
        <f t="shared" ref="O786:O791" ca="1" si="320">IF(L786&gt;0,N786*100/L786,0)</f>
        <v>99.167204653937929</v>
      </c>
      <c r="P786" s="195">
        <f t="shared" ref="P786:P791" ca="1" si="321">IF(M786&gt;0,N786*100/M786,0)</f>
        <v>99.167204653937929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6"/>
      <c r="D787" s="717"/>
      <c r="E787" s="756" t="s">
        <v>185</v>
      </c>
      <c r="F787" s="756"/>
      <c r="G787" s="601"/>
      <c r="H787" s="810" t="s">
        <v>12</v>
      </c>
      <c r="I787" s="808"/>
      <c r="J787" s="808"/>
      <c r="K787" s="80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6" t="s">
        <v>186</v>
      </c>
      <c r="F788" s="756"/>
      <c r="G788" s="601"/>
      <c r="H788" s="810" t="s">
        <v>12</v>
      </c>
      <c r="I788" s="808"/>
      <c r="J788" s="808"/>
      <c r="K788" s="809"/>
      <c r="L788" s="93">
        <f t="shared" ca="1" si="322"/>
        <v>335200</v>
      </c>
      <c r="M788" s="93">
        <f t="shared" ca="1" si="322"/>
        <v>335200</v>
      </c>
      <c r="N788" s="93">
        <f t="shared" si="322"/>
        <v>332408.46999999997</v>
      </c>
      <c r="O788" s="93">
        <f t="shared" ca="1" si="320"/>
        <v>99.167204653937929</v>
      </c>
      <c r="P788" s="93">
        <f t="shared" ca="1" si="321"/>
        <v>99.167204653937929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0"/>
      <c r="F789" s="760"/>
      <c r="G789" s="189"/>
      <c r="H789" s="811" t="s">
        <v>12</v>
      </c>
      <c r="I789" s="812"/>
      <c r="J789" s="812"/>
      <c r="K789" s="813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332408.46999999997</v>
      </c>
      <c r="O789" s="497">
        <f t="shared" ca="1" si="320"/>
        <v>99.167204653937929</v>
      </c>
      <c r="P789" s="497">
        <f t="shared" ca="1" si="321"/>
        <v>99.167204653937929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6" t="s">
        <v>185</v>
      </c>
      <c r="F790" s="756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6" t="s">
        <v>186</v>
      </c>
      <c r="F791" s="756"/>
      <c r="G791" s="601"/>
      <c r="H791" s="810" t="s">
        <v>12</v>
      </c>
      <c r="I791" s="808"/>
      <c r="J791" s="808"/>
      <c r="K791" s="809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332408.46999999997</v>
      </c>
      <c r="O791" s="93">
        <f t="shared" ca="1" si="320"/>
        <v>99.167204653937929</v>
      </c>
      <c r="P791" s="93">
        <f t="shared" ca="1" si="321"/>
        <v>99.167204653937929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0"/>
      <c r="D792" s="760"/>
      <c r="E792" s="760"/>
      <c r="F792" s="760" t="s">
        <v>187</v>
      </c>
      <c r="G792" s="189"/>
      <c r="H792" s="811" t="s">
        <v>12</v>
      </c>
      <c r="I792" s="808"/>
      <c r="J792" s="808"/>
      <c r="K792" s="809"/>
      <c r="L792" s="497"/>
      <c r="M792" s="497"/>
      <c r="N792" s="837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0"/>
      <c r="D793" s="760"/>
      <c r="E793" s="760"/>
      <c r="F793" s="760" t="s">
        <v>188</v>
      </c>
      <c r="G793" s="189"/>
      <c r="H793" s="811" t="s">
        <v>12</v>
      </c>
      <c r="I793" s="808"/>
      <c r="J793" s="808"/>
      <c r="K793" s="809"/>
      <c r="L793" s="497"/>
      <c r="M793" s="497"/>
      <c r="N793" s="837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0"/>
      <c r="D794" s="760"/>
      <c r="E794" s="760"/>
      <c r="F794" s="760" t="s">
        <v>189</v>
      </c>
      <c r="G794" s="189"/>
      <c r="H794" s="811" t="s">
        <v>12</v>
      </c>
      <c r="I794" s="808"/>
      <c r="J794" s="808"/>
      <c r="K794" s="809"/>
      <c r="L794" s="497"/>
      <c r="M794" s="497"/>
      <c r="N794" s="837">
        <f>106147+9400</f>
        <v>115547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0"/>
      <c r="D795" s="760"/>
      <c r="E795" s="760"/>
      <c r="F795" s="760" t="s">
        <v>190</v>
      </c>
      <c r="G795" s="189"/>
      <c r="H795" s="811" t="s">
        <v>12</v>
      </c>
      <c r="I795" s="808"/>
      <c r="J795" s="808"/>
      <c r="K795" s="809"/>
      <c r="L795" s="497"/>
      <c r="M795" s="497"/>
      <c r="N795" s="837">
        <v>216861.47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0"/>
      <c r="D796" s="604" t="s">
        <v>21</v>
      </c>
      <c r="E796" s="760"/>
      <c r="F796" s="760"/>
      <c r="G796" s="189"/>
      <c r="H796" s="814" t="s">
        <v>12</v>
      </c>
      <c r="I796" s="812"/>
      <c r="J796" s="812"/>
      <c r="K796" s="81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6"/>
      <c r="D797" s="756"/>
      <c r="E797" s="756" t="s">
        <v>18</v>
      </c>
      <c r="F797" s="756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6"/>
      <c r="D798" s="756"/>
      <c r="E798" s="756" t="s">
        <v>19</v>
      </c>
      <c r="F798" s="756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0" t="s">
        <v>16</v>
      </c>
      <c r="D799" s="895" t="s">
        <v>38</v>
      </c>
      <c r="E799" s="758"/>
      <c r="F799" s="758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59"/>
      <c r="H800" s="817" t="s">
        <v>34</v>
      </c>
      <c r="I800" s="812"/>
      <c r="J800" s="818">
        <f ca="1">IFERROR(__xludf.DUMMYFUNCTION("IMPORTRANGE(""https://docs.google.com/spreadsheets/d/1MaWodYyGHDf7siQLGxnXhG4mBNTNIuy296niS2xXulU/edit?usp=sharing"",""RTK!H51"")"),212)</f>
        <v>212</v>
      </c>
      <c r="K800" s="809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59"/>
      <c r="H801" s="811" t="s">
        <v>46</v>
      </c>
      <c r="I801" s="818">
        <f ca="1">IFERROR(__xludf.DUMMYFUNCTION("IMPORTRANGE(""https://docs.google.com/spreadsheets/d/1MaWodYyGHDf7siQLGxnXhG4mBNTNIuy296niS2xXulU/edit?usp=sharing"",""RTK!G51"")"),5000)</f>
        <v>5000</v>
      </c>
      <c r="J801" s="819">
        <f ca="1">IFERROR(__xludf.DUMMYFUNCTION("IMPORTRANGE(""https://docs.google.com/spreadsheets/d/1MaWodYyGHDf7siQLGxnXhG4mBNTNIuy296niS2xXulU/edit?usp=sharing"",""RTK!I51"")"),3519)</f>
        <v>3519</v>
      </c>
      <c r="K801" s="820">
        <f ca="1">IF(I801&gt;0,J801*100/I801,0)</f>
        <v>70.38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21"/>
      <c r="B802" s="922"/>
      <c r="C802" s="922"/>
      <c r="D802" s="922"/>
      <c r="E802" s="821"/>
      <c r="F802" s="821" t="s">
        <v>322</v>
      </c>
      <c r="G802" s="333"/>
      <c r="H802" s="817" t="s">
        <v>34</v>
      </c>
      <c r="I802" s="812"/>
      <c r="J802" s="818">
        <f ca="1">IFERROR(__xludf.DUMMYFUNCTION("IMPORTRANGE(""https://docs.google.com/spreadsheets/d/1MaWodYyGHDf7siQLGxnXhG4mBNTNIuy296niS2xXulU/edit?usp=sharing"",""RTK!L51"")"),0)</f>
        <v>0</v>
      </c>
      <c r="K802" s="809"/>
      <c r="L802" s="321"/>
      <c r="M802" s="321"/>
      <c r="N802" s="321"/>
      <c r="O802" s="321"/>
      <c r="P802" s="321"/>
      <c r="Q802" s="923"/>
      <c r="R802" s="923"/>
      <c r="S802" s="923"/>
      <c r="T802" s="923"/>
      <c r="U802" s="923"/>
      <c r="V802" s="923"/>
      <c r="W802" s="923"/>
      <c r="X802" s="923"/>
      <c r="Y802" s="923"/>
      <c r="Z802" s="923"/>
    </row>
    <row r="803" spans="1:26" ht="18.75">
      <c r="A803" s="921"/>
      <c r="B803" s="922"/>
      <c r="C803" s="922"/>
      <c r="D803" s="922"/>
      <c r="E803" s="821"/>
      <c r="F803" s="821"/>
      <c r="G803" s="333"/>
      <c r="H803" s="817" t="s">
        <v>46</v>
      </c>
      <c r="I803" s="818">
        <f ca="1">IFERROR(__xludf.DUMMYFUNCTION("IMPORTRANGE(""https://docs.google.com/spreadsheets/d/1MaWodYyGHDf7siQLGxnXhG4mBNTNIuy296niS2xXulU/edit?usp=sharing"",""RTK!K51"")"),0)</f>
        <v>0</v>
      </c>
      <c r="J803" s="819">
        <f ca="1">IFERROR(__xludf.DUMMYFUNCTION("IMPORTRANGE(""https://docs.google.com/spreadsheets/d/1MaWodYyGHDf7siQLGxnXhG4mBNTNIuy296niS2xXulU/edit?usp=sharing"",""RTK!M51"")"),0)</f>
        <v>0</v>
      </c>
      <c r="K803" s="820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3"/>
      <c r="R803" s="923"/>
      <c r="S803" s="923"/>
      <c r="T803" s="923"/>
      <c r="U803" s="923"/>
      <c r="V803" s="923"/>
      <c r="W803" s="923"/>
      <c r="X803" s="923"/>
      <c r="Y803" s="923"/>
      <c r="Z803" s="923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27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6"/>
      <c r="C805" s="756" t="s">
        <v>16</v>
      </c>
      <c r="D805" s="847" t="s">
        <v>17</v>
      </c>
      <c r="E805" s="843"/>
      <c r="F805" s="843"/>
      <c r="G805" s="601"/>
      <c r="H805" s="643" t="s">
        <v>12</v>
      </c>
      <c r="I805" s="615"/>
      <c r="J805" s="615"/>
      <c r="K805" s="93"/>
      <c r="L805" s="644">
        <f t="shared" ref="L805:N805" si="328">L806+L807</f>
        <v>0</v>
      </c>
      <c r="M805" s="644">
        <f t="shared" si="328"/>
        <v>0</v>
      </c>
      <c r="N805" s="644">
        <f t="shared" si="328"/>
        <v>0</v>
      </c>
      <c r="O805" s="644">
        <f t="shared" ref="O805:O810" si="329">IF(L805&gt;0,N805*100/L805,0)</f>
        <v>0</v>
      </c>
      <c r="P805" s="644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6"/>
      <c r="C806" s="756"/>
      <c r="D806" s="614"/>
      <c r="E806" s="756" t="s">
        <v>185</v>
      </c>
      <c r="F806" s="756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6"/>
      <c r="C807" s="756"/>
      <c r="D807" s="614"/>
      <c r="E807" s="756" t="s">
        <v>186</v>
      </c>
      <c r="F807" s="756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6"/>
      <c r="D808" s="902" t="s">
        <v>20</v>
      </c>
      <c r="E808" s="843"/>
      <c r="F808" s="843"/>
      <c r="G808" s="601"/>
      <c r="H808" s="643" t="s">
        <v>12</v>
      </c>
      <c r="I808" s="166"/>
      <c r="J808" s="166"/>
      <c r="K808" s="167"/>
      <c r="L808" s="644">
        <f t="shared" ref="L808:N808" si="332">L809+L810</f>
        <v>0</v>
      </c>
      <c r="M808" s="644">
        <f t="shared" si="332"/>
        <v>0</v>
      </c>
      <c r="N808" s="644">
        <f t="shared" si="332"/>
        <v>0</v>
      </c>
      <c r="O808" s="644">
        <f t="shared" si="329"/>
        <v>0</v>
      </c>
      <c r="P808" s="644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6"/>
      <c r="C809" s="756"/>
      <c r="D809" s="614"/>
      <c r="E809" s="756" t="s">
        <v>185</v>
      </c>
      <c r="F809" s="756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6"/>
      <c r="C810" s="756"/>
      <c r="D810" s="614"/>
      <c r="E810" s="756" t="s">
        <v>186</v>
      </c>
      <c r="F810" s="756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5"/>
      <c r="C811" s="756"/>
      <c r="D811" s="605"/>
      <c r="E811" s="756"/>
      <c r="F811" s="756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5"/>
      <c r="C812" s="756"/>
      <c r="D812" s="605"/>
      <c r="E812" s="756"/>
      <c r="F812" s="756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5"/>
      <c r="C813" s="756"/>
      <c r="D813" s="605"/>
      <c r="E813" s="756"/>
      <c r="F813" s="756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5"/>
      <c r="C814" s="756"/>
      <c r="D814" s="605"/>
      <c r="E814" s="756"/>
      <c r="F814" s="756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6"/>
      <c r="D815" s="902" t="s">
        <v>21</v>
      </c>
      <c r="E815" s="843"/>
      <c r="F815" s="843"/>
      <c r="G815" s="601"/>
      <c r="H815" s="780" t="s">
        <v>12</v>
      </c>
      <c r="I815" s="166"/>
      <c r="J815" s="166"/>
      <c r="K815" s="167"/>
      <c r="L815" s="644">
        <f t="shared" ref="L815:N815" si="333">L816+L817</f>
        <v>0</v>
      </c>
      <c r="M815" s="644">
        <f t="shared" si="333"/>
        <v>0</v>
      </c>
      <c r="N815" s="644">
        <f t="shared" si="333"/>
        <v>0</v>
      </c>
      <c r="O815" s="644">
        <f t="shared" ref="O815:O817" si="334">IF(L815&gt;0,N815*100/L815,0)</f>
        <v>0</v>
      </c>
      <c r="P815" s="644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6"/>
      <c r="D816" s="605"/>
      <c r="E816" s="756" t="s">
        <v>18</v>
      </c>
      <c r="F816" s="756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6"/>
      <c r="D817" s="605"/>
      <c r="E817" s="756" t="s">
        <v>19</v>
      </c>
      <c r="F817" s="756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6" t="s">
        <v>16</v>
      </c>
      <c r="D818" s="90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4"/>
      <c r="B819" s="825"/>
      <c r="C819" s="827"/>
      <c r="D819" s="825"/>
      <c r="E819" s="827" t="s">
        <v>324</v>
      </c>
      <c r="F819" s="827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4" t="s">
        <v>338</v>
      </c>
      <c r="B820" s="905"/>
      <c r="C820" s="905"/>
      <c r="D820" s="906"/>
      <c r="E820" s="905"/>
      <c r="F820" s="905"/>
      <c r="G820" s="907"/>
      <c r="H820" s="90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909"/>
      <c r="J820" s="909"/>
      <c r="K820" s="910"/>
      <c r="L820" s="910"/>
      <c r="M820" s="910"/>
      <c r="N820" s="910"/>
      <c r="O820" s="910"/>
      <c r="P820" s="910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760" t="s">
        <v>326</v>
      </c>
      <c r="C821" s="760"/>
      <c r="D821" s="573"/>
      <c r="E821" s="760"/>
      <c r="F821" s="760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IFERROR(__xludf.DUMMYFUNCTION("IMPORTRANGE(""https://docs.google.com/spreadsheets/d/19vJNZY_5yjcGF2XGBMNZRCAIB0Kwfpjp8YEOfu-bneM/edit?usp=sharing"",""งานกองทุน!F51"")"),6012735.25)</f>
        <v>6012735.25</v>
      </c>
      <c r="K821" s="497">
        <f t="shared" ref="K821:K828" ca="1" si="336">IF(I821&gt;0,J821*100/I821,0)</f>
        <v>98.777024656915188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760"/>
      <c r="C822" s="760"/>
      <c r="D822" s="573"/>
      <c r="E822" s="760"/>
      <c r="F822" s="760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IFERROR(__xludf.DUMMYFUNCTION("IMPORTRANGE(""https://docs.google.com/spreadsheets/d/19vJNZY_5yjcGF2XGBMNZRCAIB0Kwfpjp8YEOfu-bneM/edit?usp=sharing"",""งานกองทุน!E51"")"),297)</f>
        <v>297</v>
      </c>
      <c r="K822" s="497">
        <f t="shared" ca="1" si="336"/>
        <v>98.671096345514954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760" t="s">
        <v>327</v>
      </c>
      <c r="C823" s="760"/>
      <c r="D823" s="573"/>
      <c r="E823" s="760"/>
      <c r="F823" s="760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IFERROR(__xludf.DUMMYFUNCTION("IMPORTRANGE(""https://docs.google.com/spreadsheets/d/19vJNZY_5yjcGF2XGBMNZRCAIB0Kwfpjp8YEOfu-bneM/edit?usp=sharing"",""งานกองทุน!K51"")"),580814.51)</f>
        <v>580814.51</v>
      </c>
      <c r="K823" s="497">
        <f t="shared" ca="1" si="336"/>
        <v>13.925470480574251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760"/>
      <c r="C824" s="760"/>
      <c r="D824" s="573"/>
      <c r="E824" s="760"/>
      <c r="F824" s="760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IFERROR(__xludf.DUMMYFUNCTION("IMPORTRANGE(""https://docs.google.com/spreadsheets/d/19vJNZY_5yjcGF2XGBMNZRCAIB0Kwfpjp8YEOfu-bneM/edit?usp=sharing"",""งานกองทุน!J51"")"),79)</f>
        <v>79</v>
      </c>
      <c r="K824" s="497">
        <f t="shared" ca="1" si="336"/>
        <v>33.054393305439334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760" t="s">
        <v>328</v>
      </c>
      <c r="C825" s="760"/>
      <c r="D825" s="573"/>
      <c r="E825" s="760"/>
      <c r="F825" s="760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IFERROR(__xludf.DUMMYFUNCTION("IMPORTRANGE(""https://docs.google.com/spreadsheets/d/19vJNZY_5yjcGF2XGBMNZRCAIB0Kwfpjp8YEOfu-bneM/edit?usp=sharing"",""งานกองทุน!P51"")"),428120.08)</f>
        <v>428120.08</v>
      </c>
      <c r="K825" s="497">
        <f t="shared" ca="1" si="336"/>
        <v>127.62866421447883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760"/>
      <c r="C826" s="760"/>
      <c r="D826" s="573"/>
      <c r="E826" s="760"/>
      <c r="F826" s="760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IFERROR(__xludf.DUMMYFUNCTION("IMPORTRANGE(""https://docs.google.com/spreadsheets/d/19vJNZY_5yjcGF2XGBMNZRCAIB0Kwfpjp8YEOfu-bneM/edit?usp=sharing"",""งานกองทุน!O51"")"),170)</f>
        <v>170</v>
      </c>
      <c r="K826" s="497">
        <f t="shared" ca="1" si="336"/>
        <v>103.65853658536585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760" t="s">
        <v>329</v>
      </c>
      <c r="C827" s="760"/>
      <c r="D827" s="573"/>
      <c r="E827" s="760"/>
      <c r="F827" s="760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IFERROR(__xludf.DUMMYFUNCTION("IMPORTRANGE(""https://docs.google.com/spreadsheets/d/19vJNZY_5yjcGF2XGBMNZRCAIB0Kwfpjp8YEOfu-bneM/edit?usp=sharing"",""งานกองทุน!U51"")"),8640000)</f>
        <v>8640000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IFERROR(__xludf.DUMMYFUNCTION("IMPORTRANGE(""https://docs.google.com/spreadsheets/d/19vJNZY_5yjcGF2XGBMNZRCAIB0Kwfpjp8YEOfu-bneM/edit?usp=sharing"",""งานกองทุน!T51"")"),268)</f>
        <v>268</v>
      </c>
      <c r="K828" s="505">
        <f t="shared" ca="1" si="336"/>
        <v>100.37453183520599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2023-08-18T08:28:45Z</dcterms:modified>
</cp:coreProperties>
</file>